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AD34F160-FACE-4963-87C1-AC8A82C0E1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20" i="1"/>
  <c r="L19" i="1"/>
  <c r="L22" i="1"/>
  <c r="L21" i="1"/>
  <c r="L23" i="1"/>
  <c r="L24" i="1"/>
  <c r="L25" i="1"/>
  <c r="L26" i="1"/>
  <c r="L27" i="1"/>
  <c r="L28" i="1"/>
  <c r="L29" i="1"/>
  <c r="L30" i="1"/>
  <c r="L31" i="1"/>
  <c r="L34" i="1"/>
  <c r="L33" i="1"/>
  <c r="L35" i="1"/>
  <c r="L36" i="1"/>
  <c r="L37" i="1"/>
  <c r="L38" i="1"/>
  <c r="L39" i="1"/>
  <c r="L40" i="1"/>
  <c r="L42" i="1"/>
  <c r="L41" i="1"/>
  <c r="L43" i="1"/>
  <c r="L44" i="1"/>
  <c r="L45" i="1"/>
  <c r="L46" i="1"/>
  <c r="L47" i="1"/>
  <c r="L48" i="1"/>
  <c r="L49" i="1"/>
  <c r="L50" i="1"/>
  <c r="L51" i="1"/>
  <c r="L53" i="1"/>
  <c r="L52" i="1"/>
  <c r="L54" i="1"/>
  <c r="L55" i="1"/>
  <c r="L56" i="1"/>
  <c r="L57" i="1"/>
  <c r="L59" i="1"/>
  <c r="L60" i="1"/>
  <c r="L61" i="1"/>
  <c r="L62" i="1"/>
  <c r="L63" i="1"/>
  <c r="L64" i="1"/>
  <c r="L65" i="1"/>
  <c r="L18" i="1"/>
  <c r="K17" i="1"/>
  <c r="K16" i="1"/>
  <c r="K20" i="1"/>
  <c r="K19" i="1"/>
  <c r="K22" i="1"/>
  <c r="K21" i="1"/>
  <c r="K23" i="1"/>
  <c r="K24" i="1"/>
  <c r="K25" i="1"/>
  <c r="K26" i="1"/>
  <c r="K27" i="1"/>
  <c r="K28" i="1"/>
  <c r="K29" i="1"/>
  <c r="K30" i="1"/>
  <c r="K31" i="1"/>
  <c r="K34" i="1"/>
  <c r="K33" i="1"/>
  <c r="K35" i="1"/>
  <c r="K36" i="1"/>
  <c r="K37" i="1"/>
  <c r="K38" i="1"/>
  <c r="K39" i="1"/>
  <c r="K40" i="1"/>
  <c r="K42" i="1"/>
  <c r="K41" i="1"/>
  <c r="K43" i="1"/>
  <c r="K44" i="1"/>
  <c r="K45" i="1"/>
  <c r="K46" i="1"/>
  <c r="K47" i="1"/>
  <c r="K48" i="1"/>
  <c r="K49" i="1"/>
  <c r="K50" i="1"/>
  <c r="K51" i="1"/>
  <c r="K53" i="1"/>
  <c r="K52" i="1"/>
  <c r="K54" i="1"/>
  <c r="K55" i="1"/>
  <c r="K56" i="1"/>
  <c r="K57" i="1"/>
  <c r="K59" i="1"/>
  <c r="K60" i="1"/>
  <c r="K61" i="1"/>
  <c r="K62" i="1"/>
  <c r="K63" i="1"/>
  <c r="K64" i="1"/>
  <c r="K65" i="1"/>
  <c r="K18" i="1"/>
  <c r="J17" i="1"/>
  <c r="J16" i="1"/>
  <c r="J20" i="1"/>
  <c r="J19" i="1"/>
  <c r="J22" i="1"/>
  <c r="J21" i="1"/>
  <c r="J23" i="1"/>
  <c r="J24" i="1"/>
  <c r="J25" i="1"/>
  <c r="J26" i="1"/>
  <c r="J27" i="1"/>
  <c r="J28" i="1"/>
  <c r="J29" i="1"/>
  <c r="J30" i="1"/>
  <c r="J31" i="1"/>
  <c r="J34" i="1"/>
  <c r="J33" i="1"/>
  <c r="J35" i="1"/>
  <c r="J36" i="1"/>
  <c r="J37" i="1"/>
  <c r="J38" i="1"/>
  <c r="J39" i="1"/>
  <c r="J40" i="1"/>
  <c r="J42" i="1"/>
  <c r="J41" i="1"/>
  <c r="J43" i="1"/>
  <c r="J44" i="1"/>
  <c r="J45" i="1"/>
  <c r="J46" i="1"/>
  <c r="J47" i="1"/>
  <c r="J48" i="1"/>
  <c r="J49" i="1"/>
  <c r="J50" i="1"/>
  <c r="J51" i="1"/>
  <c r="J53" i="1"/>
  <c r="J52" i="1"/>
  <c r="J54" i="1"/>
  <c r="J55" i="1"/>
  <c r="J56" i="1"/>
  <c r="J57" i="1"/>
  <c r="J59" i="1"/>
  <c r="J60" i="1"/>
  <c r="J61" i="1"/>
  <c r="J62" i="1"/>
  <c r="J63" i="1"/>
  <c r="J64" i="1"/>
  <c r="J65" i="1"/>
  <c r="J18" i="1"/>
  <c r="H17" i="1"/>
  <c r="H16" i="1"/>
  <c r="H20" i="1"/>
  <c r="H19" i="1"/>
  <c r="H22" i="1"/>
  <c r="H21" i="1"/>
  <c r="H23" i="1"/>
  <c r="H24" i="1"/>
  <c r="H25" i="1"/>
  <c r="H26" i="1"/>
  <c r="H27" i="1"/>
  <c r="H28" i="1"/>
  <c r="H29" i="1"/>
  <c r="H30" i="1"/>
  <c r="H31" i="1"/>
  <c r="H34" i="1"/>
  <c r="H33" i="1"/>
  <c r="H35" i="1"/>
  <c r="H36" i="1"/>
  <c r="H37" i="1"/>
  <c r="H38" i="1"/>
  <c r="H39" i="1"/>
  <c r="H40" i="1"/>
  <c r="H42" i="1"/>
  <c r="H41" i="1"/>
  <c r="H43" i="1"/>
  <c r="H44" i="1"/>
  <c r="H45" i="1"/>
  <c r="H46" i="1"/>
  <c r="H47" i="1"/>
  <c r="H48" i="1"/>
  <c r="H49" i="1"/>
  <c r="H50" i="1"/>
  <c r="H51" i="1"/>
  <c r="H53" i="1"/>
  <c r="H52" i="1"/>
  <c r="H54" i="1"/>
  <c r="H55" i="1"/>
  <c r="H56" i="1"/>
  <c r="H57" i="1"/>
  <c r="H59" i="1"/>
  <c r="H60" i="1"/>
  <c r="H61" i="1"/>
  <c r="H62" i="1"/>
  <c r="H63" i="1"/>
  <c r="H64" i="1"/>
  <c r="H65" i="1"/>
  <c r="H18" i="1"/>
  <c r="G17" i="1"/>
  <c r="G16" i="1"/>
  <c r="G20" i="1"/>
  <c r="G19" i="1"/>
  <c r="G22" i="1"/>
  <c r="G21" i="1"/>
  <c r="G23" i="1"/>
  <c r="G24" i="1"/>
  <c r="G25" i="1"/>
  <c r="G26" i="1"/>
  <c r="G27" i="1"/>
  <c r="G28" i="1"/>
  <c r="G29" i="1"/>
  <c r="G30" i="1"/>
  <c r="G31" i="1"/>
  <c r="G34" i="1"/>
  <c r="G33" i="1"/>
  <c r="G35" i="1"/>
  <c r="G36" i="1"/>
  <c r="G37" i="1"/>
  <c r="G38" i="1"/>
  <c r="G39" i="1"/>
  <c r="G40" i="1"/>
  <c r="G42" i="1"/>
  <c r="G41" i="1"/>
  <c r="G43" i="1"/>
  <c r="G44" i="1"/>
  <c r="G45" i="1"/>
  <c r="G46" i="1"/>
  <c r="G47" i="1"/>
  <c r="G48" i="1"/>
  <c r="G49" i="1"/>
  <c r="G50" i="1"/>
  <c r="G51" i="1"/>
  <c r="G53" i="1"/>
  <c r="G52" i="1"/>
  <c r="G54" i="1"/>
  <c r="G55" i="1"/>
  <c r="G56" i="1"/>
  <c r="G57" i="1"/>
  <c r="G59" i="1"/>
  <c r="G60" i="1"/>
  <c r="G61" i="1"/>
  <c r="G62" i="1"/>
  <c r="G63" i="1"/>
  <c r="G64" i="1"/>
  <c r="G65" i="1"/>
  <c r="G18" i="1"/>
  <c r="I24" i="1" l="1"/>
  <c r="I21" i="1"/>
  <c r="I17" i="1"/>
  <c r="I33" i="1"/>
  <c r="I16" i="1"/>
  <c r="I22" i="1"/>
  <c r="I64" i="1"/>
  <c r="I41" i="1"/>
  <c r="I18" i="1"/>
  <c r="I30" i="1"/>
  <c r="I31" i="1"/>
  <c r="I44" i="1"/>
  <c r="I34" i="1"/>
  <c r="I26" i="1"/>
  <c r="I37" i="1"/>
  <c r="I49" i="1"/>
  <c r="I39" i="1"/>
  <c r="I46" i="1"/>
  <c r="I59" i="1"/>
  <c r="I65" i="1"/>
  <c r="I36" i="1"/>
  <c r="I43" i="1"/>
  <c r="I35" i="1"/>
  <c r="I63" i="1"/>
  <c r="I29" i="1"/>
  <c r="I38" i="1"/>
  <c r="I28" i="1"/>
  <c r="I61" i="1"/>
  <c r="I62" i="1"/>
  <c r="I52" i="1"/>
  <c r="I56" i="1"/>
  <c r="I47" i="1"/>
  <c r="I54" i="1"/>
  <c r="I50" i="1"/>
  <c r="I19" i="1"/>
  <c r="I55" i="1"/>
  <c r="I48" i="1"/>
  <c r="I25" i="1"/>
  <c r="I51" i="1"/>
  <c r="I40" i="1"/>
  <c r="I23" i="1"/>
  <c r="I60" i="1"/>
  <c r="I53" i="1"/>
  <c r="I42" i="1"/>
  <c r="I57" i="1"/>
  <c r="I20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38" i="1" l="1"/>
  <c r="M58" i="1"/>
  <c r="M32" i="1"/>
  <c r="M57" i="1"/>
  <c r="M53" i="1"/>
  <c r="M63" i="1"/>
  <c r="M65" i="1"/>
  <c r="M70" i="1"/>
  <c r="M27" i="1"/>
  <c r="M56" i="1"/>
  <c r="M52" i="1"/>
  <c r="M34" i="1"/>
  <c r="M41" i="1"/>
  <c r="M48" i="1"/>
  <c r="M36" i="1"/>
  <c r="M54" i="1"/>
  <c r="M42" i="1"/>
  <c r="M23" i="1"/>
  <c r="M20" i="1"/>
  <c r="M24" i="1"/>
  <c r="M33" i="1"/>
  <c r="M30" i="1"/>
  <c r="M47" i="1"/>
  <c r="M19" i="1"/>
  <c r="M61" i="1"/>
  <c r="M44" i="1"/>
  <c r="M45" i="1"/>
  <c r="M43" i="1"/>
  <c r="M16" i="1"/>
  <c r="M22" i="1"/>
  <c r="M28" i="1"/>
  <c r="M26" i="1"/>
  <c r="M51" i="1"/>
  <c r="M55" i="1"/>
  <c r="M62" i="1"/>
  <c r="M29" i="1"/>
  <c r="M40" i="1"/>
  <c r="M17" i="1"/>
  <c r="M21" i="1"/>
  <c r="M60" i="1"/>
  <c r="M25" i="1"/>
  <c r="M50" i="1"/>
  <c r="M39" i="1"/>
  <c r="M37" i="1"/>
  <c r="M59" i="1"/>
  <c r="M18" i="1"/>
  <c r="M35" i="1"/>
  <c r="M31" i="1"/>
  <c r="M49" i="1"/>
  <c r="M46" i="1"/>
</calcChain>
</file>

<file path=xl/sharedStrings.xml><?xml version="1.0" encoding="utf-8"?>
<sst xmlns="http://schemas.openxmlformats.org/spreadsheetml/2006/main" count="213" uniqueCount="123">
  <si>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</si>
  <si>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</si>
  <si>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</si>
  <si>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</si>
  <si>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</si>
  <si>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</si>
  <si>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</si>
  <si>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</si>
  <si>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</si>
  <si>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</si>
  <si>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</si>
  <si>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</si>
  <si>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</si>
  <si>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</si>
  <si>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</si>
  <si>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</si>
  <si>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</si>
  <si>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</si>
  <si>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</si>
  <si>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</si>
  <si>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</si>
  <si>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</si>
  <si>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</si>
  <si>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</si>
  <si>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</si>
  <si>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</si>
  <si>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</si>
  <si>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</si>
  <si>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</si>
  <si>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</si>
  <si>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</si>
  <si>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</si>
  <si>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</si>
  <si>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</si>
  <si>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</si>
  <si>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</si>
  <si>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</si>
  <si>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</si>
  <si>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</si>
  <si>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</si>
  <si>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</si>
  <si>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</si>
  <si>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</si>
  <si>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</si>
  <si>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</si>
  <si>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</si>
  <si>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</si>
  <si>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</si>
  <si>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</si>
  <si>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</si>
  <si>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</si>
  <si>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</si>
  <si>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</si>
  <si>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</si>
  <si>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</si>
  <si>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</si>
  <si>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</si>
  <si>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</si>
  <si>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</si>
  <si>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</si>
  <si>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</si>
  <si>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</si>
  <si>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</si>
  <si>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</si>
  <si>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</si>
  <si>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</si>
  <si>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</si>
  <si>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</si>
  <si>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</si>
  <si>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</si>
  <si>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</si>
  <si>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</si>
  <si>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</si>
  <si>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</si>
  <si>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</si>
  <si>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</si>
  <si>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</si>
  <si>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</si>
  <si>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</si>
  <si>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</si>
  <si>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</si>
  <si>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</si>
  <si>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</si>
  <si>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</si>
  <si>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</si>
  <si>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</si>
  <si>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</si>
  <si>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</si>
  <si>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</si>
  <si>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</si>
  <si>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</si>
  <si>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</si>
  <si>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</si>
  <si>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</si>
  <si>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</si>
  <si>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</si>
  <si>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</si>
  <si>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</si>
  <si>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</si>
  <si>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</si>
  <si>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</si>
  <si>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</si>
  <si>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</si>
  <si>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</si>
  <si>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</si>
  <si>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</si>
  <si>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</si>
  <si>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</si>
  <si>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</si>
  <si>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</si>
  <si>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</si>
  <si>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</si>
  <si>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</si>
  <si>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</si>
  <si>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</si>
  <si>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</si>
  <si>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Trading value in 2025</t>
  </si>
  <si>
    <t>IPO</t>
  </si>
  <si>
    <t>Government securities</t>
  </si>
  <si>
    <t>M SECURITIES</t>
  </si>
  <si>
    <t xml:space="preserve"> MSSC</t>
  </si>
  <si>
    <t>Trading value of June</t>
  </si>
  <si>
    <t>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</si>
</sst>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0">
                  <c:v>0</c:v>
                </c:pt>
                <c:pt idx="38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9">
                  <c:v>0</c:v>
                </c:pt>
                <c:pt idx="30">
                  <c:v>0</c:v>
                </c:pt>
                <c:pt idx="38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14130435309.300001</c:v>
                </c:pt>
                <c:pt idx="1">
                  <c:v>4556250504.0100002</c:v>
                </c:pt>
                <c:pt idx="2">
                  <c:v>1067555942.3900001</c:v>
                </c:pt>
                <c:pt idx="3">
                  <c:v>17817938944.07</c:v>
                </c:pt>
                <c:pt idx="4">
                  <c:v>3170149792.2799997</c:v>
                </c:pt>
                <c:pt idx="5">
                  <c:v>645524065.74000001</c:v>
                </c:pt>
                <c:pt idx="6">
                  <c:v>160752744.78999999</c:v>
                </c:pt>
                <c:pt idx="7">
                  <c:v>1777970805.3200002</c:v>
                </c:pt>
                <c:pt idx="8">
                  <c:v>2671890710.29</c:v>
                </c:pt>
                <c:pt idx="9">
                  <c:v>2942665.0700000003</c:v>
                </c:pt>
                <c:pt idx="10">
                  <c:v>995010951.54999995</c:v>
                </c:pt>
                <c:pt idx="11">
                  <c:v>308782478.61000001</c:v>
                </c:pt>
                <c:pt idx="12">
                  <c:v>7977860</c:v>
                </c:pt>
                <c:pt idx="13">
                  <c:v>47494466</c:v>
                </c:pt>
                <c:pt idx="14">
                  <c:v>484319104.58000004</c:v>
                </c:pt>
                <c:pt idx="15">
                  <c:v>244468029.78000003</c:v>
                </c:pt>
                <c:pt idx="16">
                  <c:v>3511268.04</c:v>
                </c:pt>
                <c:pt idx="17">
                  <c:v>332148020.42000002</c:v>
                </c:pt>
                <c:pt idx="18">
                  <c:v>54588824.259999998</c:v>
                </c:pt>
                <c:pt idx="19">
                  <c:v>1114214.8999999999</c:v>
                </c:pt>
                <c:pt idx="20">
                  <c:v>81165870.650000006</c:v>
                </c:pt>
                <c:pt idx="21">
                  <c:v>35584524.82</c:v>
                </c:pt>
                <c:pt idx="22">
                  <c:v>315982234.63999999</c:v>
                </c:pt>
                <c:pt idx="23">
                  <c:v>38141042.730000004</c:v>
                </c:pt>
                <c:pt idx="24">
                  <c:v>51813760.170000002</c:v>
                </c:pt>
                <c:pt idx="25">
                  <c:v>88488527.25999999</c:v>
                </c:pt>
                <c:pt idx="26">
                  <c:v>26063538.75</c:v>
                </c:pt>
                <c:pt idx="27">
                  <c:v>18111247.140000001</c:v>
                </c:pt>
                <c:pt idx="28">
                  <c:v>20036864.670000002</c:v>
                </c:pt>
                <c:pt idx="29">
                  <c:v>25449160.07</c:v>
                </c:pt>
                <c:pt idx="30">
                  <c:v>1867163</c:v>
                </c:pt>
                <c:pt idx="31">
                  <c:v>3346660</c:v>
                </c:pt>
                <c:pt idx="32">
                  <c:v>1061</c:v>
                </c:pt>
                <c:pt idx="33">
                  <c:v>10334855.6</c:v>
                </c:pt>
                <c:pt idx="34">
                  <c:v>3630000</c:v>
                </c:pt>
                <c:pt idx="35">
                  <c:v>0</c:v>
                </c:pt>
                <c:pt idx="36">
                  <c:v>6036323.5</c:v>
                </c:pt>
                <c:pt idx="37">
                  <c:v>0</c:v>
                </c:pt>
                <c:pt idx="38">
                  <c:v>170615.7</c:v>
                </c:pt>
                <c:pt idx="39">
                  <c:v>1087540</c:v>
                </c:pt>
                <c:pt idx="40">
                  <c:v>521351</c:v>
                </c:pt>
                <c:pt idx="41">
                  <c:v>55250</c:v>
                </c:pt>
                <c:pt idx="42">
                  <c:v>108841.88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15114678670</c:v>
                </c:pt>
                <c:pt idx="1">
                  <c:v>10071115200</c:v>
                </c:pt>
                <c:pt idx="2">
                  <c:v>581141370</c:v>
                </c:pt>
                <c:pt idx="3">
                  <c:v>7902091570</c:v>
                </c:pt>
                <c:pt idx="4">
                  <c:v>3397200000</c:v>
                </c:pt>
                <c:pt idx="5">
                  <c:v>1808960000</c:v>
                </c:pt>
                <c:pt idx="6">
                  <c:v>0</c:v>
                </c:pt>
                <c:pt idx="7">
                  <c:v>86988000</c:v>
                </c:pt>
                <c:pt idx="8">
                  <c:v>0</c:v>
                </c:pt>
                <c:pt idx="9">
                  <c:v>49700000</c:v>
                </c:pt>
                <c:pt idx="10">
                  <c:v>2611260000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15000000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34093753073.450005</c:v>
                </c:pt>
                <c:pt idx="1">
                  <c:v>14627365704.01</c:v>
                </c:pt>
                <c:pt idx="2">
                  <c:v>1648697312.3899999</c:v>
                </c:pt>
                <c:pt idx="3">
                  <c:v>30581374639.07</c:v>
                </c:pt>
                <c:pt idx="4">
                  <c:v>13879267152.560001</c:v>
                </c:pt>
                <c:pt idx="5">
                  <c:v>2454484065.7400002</c:v>
                </c:pt>
                <c:pt idx="6">
                  <c:v>161326498.81</c:v>
                </c:pt>
                <c:pt idx="7">
                  <c:v>1864958805.3200002</c:v>
                </c:pt>
                <c:pt idx="8">
                  <c:v>2671890710.29</c:v>
                </c:pt>
                <c:pt idx="9">
                  <c:v>52642665.07</c:v>
                </c:pt>
                <c:pt idx="10">
                  <c:v>3606270951.5499997</c:v>
                </c:pt>
                <c:pt idx="11">
                  <c:v>2641589638.6500001</c:v>
                </c:pt>
                <c:pt idx="12">
                  <c:v>7977860</c:v>
                </c:pt>
                <c:pt idx="13">
                  <c:v>47494466</c:v>
                </c:pt>
                <c:pt idx="14">
                  <c:v>484319104.58000004</c:v>
                </c:pt>
                <c:pt idx="15">
                  <c:v>244468029.78000003</c:v>
                </c:pt>
                <c:pt idx="16">
                  <c:v>3511268.04</c:v>
                </c:pt>
                <c:pt idx="17">
                  <c:v>332148020.42000002</c:v>
                </c:pt>
                <c:pt idx="18">
                  <c:v>69588824.25999999</c:v>
                </c:pt>
                <c:pt idx="19">
                  <c:v>1114214.8999999999</c:v>
                </c:pt>
                <c:pt idx="20">
                  <c:v>81806435.75</c:v>
                </c:pt>
                <c:pt idx="21">
                  <c:v>35584524.82</c:v>
                </c:pt>
                <c:pt idx="22">
                  <c:v>317034117.00999999</c:v>
                </c:pt>
                <c:pt idx="23">
                  <c:v>38141042.730000004</c:v>
                </c:pt>
                <c:pt idx="24">
                  <c:v>51813760.170000002</c:v>
                </c:pt>
                <c:pt idx="25">
                  <c:v>88488527.25999999</c:v>
                </c:pt>
                <c:pt idx="26">
                  <c:v>26063538.75</c:v>
                </c:pt>
                <c:pt idx="27">
                  <c:v>18111247.140000001</c:v>
                </c:pt>
                <c:pt idx="28">
                  <c:v>20036864.670000002</c:v>
                </c:pt>
                <c:pt idx="29">
                  <c:v>25449160.07</c:v>
                </c:pt>
                <c:pt idx="30">
                  <c:v>1867163</c:v>
                </c:pt>
                <c:pt idx="31">
                  <c:v>3346660</c:v>
                </c:pt>
                <c:pt idx="32">
                  <c:v>1061</c:v>
                </c:pt>
                <c:pt idx="33">
                  <c:v>10334855.6</c:v>
                </c:pt>
                <c:pt idx="34">
                  <c:v>3630000</c:v>
                </c:pt>
                <c:pt idx="35">
                  <c:v>0</c:v>
                </c:pt>
                <c:pt idx="36">
                  <c:v>6036323.5</c:v>
                </c:pt>
                <c:pt idx="37">
                  <c:v>0</c:v>
                </c:pt>
                <c:pt idx="38">
                  <c:v>170615.7</c:v>
                </c:pt>
                <c:pt idx="39">
                  <c:v>1087540</c:v>
                </c:pt>
                <c:pt idx="40">
                  <c:v>521351</c:v>
                </c:pt>
                <c:pt idx="41">
                  <c:v>55250</c:v>
                </c:pt>
                <c:pt idx="42">
                  <c:v>108841.88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120591480643.79001</c:v>
                </c:pt>
                <c:pt idx="1">
                  <c:v>109787719644.21999</c:v>
                </c:pt>
                <c:pt idx="2">
                  <c:v>101456813898.69998</c:v>
                </c:pt>
                <c:pt idx="3">
                  <c:v>60434288409.260002</c:v>
                </c:pt>
                <c:pt idx="4">
                  <c:v>47656777166.229996</c:v>
                </c:pt>
                <c:pt idx="5">
                  <c:v>23532584357.879997</c:v>
                </c:pt>
                <c:pt idx="6">
                  <c:v>22289747188.629997</c:v>
                </c:pt>
                <c:pt idx="7">
                  <c:v>22150314695.09</c:v>
                </c:pt>
                <c:pt idx="8">
                  <c:v>18594113694.330002</c:v>
                </c:pt>
                <c:pt idx="9">
                  <c:v>14057854257.76</c:v>
                </c:pt>
                <c:pt idx="10">
                  <c:v>13151602935.34</c:v>
                </c:pt>
                <c:pt idx="11">
                  <c:v>9690048401.25</c:v>
                </c:pt>
                <c:pt idx="12">
                  <c:v>4298422237.2399998</c:v>
                </c:pt>
                <c:pt idx="13">
                  <c:v>3794634955.9899998</c:v>
                </c:pt>
                <c:pt idx="14">
                  <c:v>3139355409.2199998</c:v>
                </c:pt>
                <c:pt idx="15">
                  <c:v>2073287231.25</c:v>
                </c:pt>
                <c:pt idx="16">
                  <c:v>1964352790.3199999</c:v>
                </c:pt>
                <c:pt idx="17">
                  <c:v>1830414022.6599998</c:v>
                </c:pt>
                <c:pt idx="18">
                  <c:v>1826720957.2</c:v>
                </c:pt>
                <c:pt idx="19">
                  <c:v>1490606721.4400001</c:v>
                </c:pt>
                <c:pt idx="20">
                  <c:v>1445752327.49</c:v>
                </c:pt>
                <c:pt idx="21">
                  <c:v>1172253312.1799998</c:v>
                </c:pt>
                <c:pt idx="22">
                  <c:v>792925517.49000001</c:v>
                </c:pt>
                <c:pt idx="23">
                  <c:v>505781123.44999999</c:v>
                </c:pt>
                <c:pt idx="24">
                  <c:v>489815259.97999996</c:v>
                </c:pt>
                <c:pt idx="25">
                  <c:v>395882326.07999998</c:v>
                </c:pt>
                <c:pt idx="26">
                  <c:v>357455578.07999998</c:v>
                </c:pt>
                <c:pt idx="27">
                  <c:v>313781271.90999997</c:v>
                </c:pt>
                <c:pt idx="28">
                  <c:v>239590586.19</c:v>
                </c:pt>
                <c:pt idx="29">
                  <c:v>237702716.90000001</c:v>
                </c:pt>
                <c:pt idx="30">
                  <c:v>171438161.28000003</c:v>
                </c:pt>
                <c:pt idx="31">
                  <c:v>145434521.16</c:v>
                </c:pt>
                <c:pt idx="32">
                  <c:v>110379412.09999999</c:v>
                </c:pt>
                <c:pt idx="33">
                  <c:v>92934537.429999992</c:v>
                </c:pt>
                <c:pt idx="34">
                  <c:v>65207343.620000005</c:v>
                </c:pt>
                <c:pt idx="35">
                  <c:v>51197900.590000004</c:v>
                </c:pt>
                <c:pt idx="36">
                  <c:v>40599874.600000001</c:v>
                </c:pt>
                <c:pt idx="37">
                  <c:v>37770581</c:v>
                </c:pt>
                <c:pt idx="38">
                  <c:v>28039903.760000002</c:v>
                </c:pt>
                <c:pt idx="39">
                  <c:v>26271762.669999998</c:v>
                </c:pt>
                <c:pt idx="40">
                  <c:v>11703897</c:v>
                </c:pt>
                <c:pt idx="41">
                  <c:v>4324782</c:v>
                </c:pt>
                <c:pt idx="42">
                  <c:v>332154.82</c:v>
                </c:pt>
                <c:pt idx="43">
                  <c:v>57820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130559.14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GOLOMT CAPITAL </c:v>
                  </c:pt>
                  <c:pt idx="1">
                    <c:v> INVESCORE CAPITAL </c:v>
                  </c:pt>
                  <c:pt idx="2">
                    <c:v> TDB SECURITIES </c:v>
                  </c:pt>
                  <c:pt idx="3">
                    <c:v> MANDAL CAPITAL MARKETS </c:v>
                  </c:pt>
                  <c:pt idx="4">
                    <c:v> BDSEC </c:v>
                  </c:pt>
                  <c:pt idx="5">
                    <c:v> ULZII&amp;CO CAPITAL </c:v>
                  </c:pt>
                  <c:pt idx="6">
                    <c:v> STANDART INVESTMENT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BUMBAT-ALTAI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ARGAI BEST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DOMIXSEC </c:v>
                  </c:pt>
                  <c:pt idx="37">
                    <c:v> MAZAALAI CAPITAL PARTNERS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TDB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ARD</c:v>
                  </c:pt>
                  <c:pt idx="6">
                    <c:v>STIN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BUMB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ARGB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DOMI</c:v>
                  </c:pt>
                  <c:pt idx="37">
                    <c:v>BLAC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0.20420270745535404</c:v>
                </c:pt>
                <c:pt idx="1">
                  <c:v>0.1859082372735886</c:v>
                </c:pt>
                <c:pt idx="2">
                  <c:v>0.17180115856696229</c:v>
                </c:pt>
                <c:pt idx="3">
                  <c:v>0.10233596312463984</c:v>
                </c:pt>
                <c:pt idx="4">
                  <c:v>8.0699257310610048E-2</c:v>
                </c:pt>
                <c:pt idx="5">
                  <c:v>3.9848730720001072E-2</c:v>
                </c:pt>
                <c:pt idx="6">
                  <c:v>3.7744181430680548E-2</c:v>
                </c:pt>
                <c:pt idx="7">
                  <c:v>3.7508074430947939E-2</c:v>
                </c:pt>
                <c:pt idx="8">
                  <c:v>3.1486207307882416E-2</c:v>
                </c:pt>
                <c:pt idx="9">
                  <c:v>2.3804765354253042E-2</c:v>
                </c:pt>
                <c:pt idx="10">
                  <c:v>2.2270171262819695E-2</c:v>
                </c:pt>
                <c:pt idx="11">
                  <c:v>1.6408573046329637E-2</c:v>
                </c:pt>
                <c:pt idx="12">
                  <c:v>7.2787020604171415E-3</c:v>
                </c:pt>
                <c:pt idx="13">
                  <c:v>6.4256175285446193E-3</c:v>
                </c:pt>
                <c:pt idx="14">
                  <c:v>5.3160046696909616E-3</c:v>
                </c:pt>
                <c:pt idx="15">
                  <c:v>3.5107858672408353E-3</c:v>
                </c:pt>
                <c:pt idx="16">
                  <c:v>3.3263225232775164E-3</c:v>
                </c:pt>
                <c:pt idx="17">
                  <c:v>3.099518284342964E-3</c:v>
                </c:pt>
                <c:pt idx="18">
                  <c:v>3.0932646587823872E-3</c:v>
                </c:pt>
                <c:pt idx="19">
                  <c:v>2.5241080600735739E-3</c:v>
                </c:pt>
                <c:pt idx="20">
                  <c:v>2.448154198018305E-3</c:v>
                </c:pt>
                <c:pt idx="21">
                  <c:v>1.9850266278573082E-3</c:v>
                </c:pt>
                <c:pt idx="22">
                  <c:v>1.3426946631510143E-3</c:v>
                </c:pt>
                <c:pt idx="23">
                  <c:v>8.5646079007339296E-4</c:v>
                </c:pt>
                <c:pt idx="24">
                  <c:v>8.2942511118437655E-4</c:v>
                </c:pt>
                <c:pt idx="25">
                  <c:v>6.7036446014001464E-4</c:v>
                </c:pt>
                <c:pt idx="26">
                  <c:v>6.0529480564689938E-4</c:v>
                </c:pt>
                <c:pt idx="27">
                  <c:v>5.3133923665864063E-4</c:v>
                </c:pt>
                <c:pt idx="28">
                  <c:v>4.0570897811041022E-4</c:v>
                </c:pt>
                <c:pt idx="29">
                  <c:v>4.0251216836662283E-4</c:v>
                </c:pt>
                <c:pt idx="30">
                  <c:v>2.9030356462702938E-4</c:v>
                </c:pt>
                <c:pt idx="31">
                  <c:v>2.4627048958847256E-4</c:v>
                </c:pt>
                <c:pt idx="32">
                  <c:v>1.8691017539397778E-4</c:v>
                </c:pt>
                <c:pt idx="33">
                  <c:v>1.5737002363685801E-4</c:v>
                </c:pt>
                <c:pt idx="34">
                  <c:v>1.1041838148175441E-4</c:v>
                </c:pt>
                <c:pt idx="35">
                  <c:v>8.6695592928242633E-5</c:v>
                </c:pt>
                <c:pt idx="36">
                  <c:v>6.8749502629933865E-5</c:v>
                </c:pt>
                <c:pt idx="37">
                  <c:v>6.3958538871783363E-5</c:v>
                </c:pt>
                <c:pt idx="38">
                  <c:v>4.7481167276590862E-5</c:v>
                </c:pt>
                <c:pt idx="39">
                  <c:v>4.4487098410253785E-5</c:v>
                </c:pt>
                <c:pt idx="40">
                  <c:v>1.9818708937144723E-5</c:v>
                </c:pt>
                <c:pt idx="41">
                  <c:v>7.3233381731403332E-6</c:v>
                </c:pt>
                <c:pt idx="42">
                  <c:v>5.6245195080319803E-7</c:v>
                </c:pt>
                <c:pt idx="43">
                  <c:v>9.7909076843867298E-8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777607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5\2025.06%20Ariljaanii%20tailan%20WEB.xlsx" TargetMode="External"/><Relationship Id="rId1" Type="http://schemas.openxmlformats.org/officeDocument/2006/relationships/externalLinkPath" Target="2025.06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4848639094.1499996</v>
          </cell>
          <cell r="H16">
            <v>14130435309.300001</v>
          </cell>
          <cell r="I16">
            <v>0</v>
          </cell>
          <cell r="J16">
            <v>15114678670</v>
          </cell>
          <cell r="K16">
            <v>34093753073.450005</v>
          </cell>
          <cell r="L16">
            <v>120591480643.79001</v>
          </cell>
        </row>
        <row r="17">
          <cell r="B17" t="str">
            <v>INVC</v>
          </cell>
          <cell r="C17" t="str">
            <v>"ИНВЕСКОР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0</v>
          </cell>
          <cell r="H17">
            <v>4556250504.0100002</v>
          </cell>
          <cell r="I17">
            <v>0</v>
          </cell>
          <cell r="J17">
            <v>10071115200</v>
          </cell>
          <cell r="K17">
            <v>14627365704.01</v>
          </cell>
          <cell r="L17">
            <v>109787719644.21999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0</v>
          </cell>
          <cell r="H18">
            <v>1067555942.3900001</v>
          </cell>
          <cell r="I18">
            <v>0</v>
          </cell>
          <cell r="J18">
            <v>581141370</v>
          </cell>
          <cell r="K18">
            <v>1648697312.3899999</v>
          </cell>
          <cell r="L18">
            <v>101456813898.69998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4861344125</v>
          </cell>
          <cell r="H19">
            <v>17817938944.07</v>
          </cell>
          <cell r="I19">
            <v>0</v>
          </cell>
          <cell r="J19">
            <v>7902091570</v>
          </cell>
          <cell r="K19">
            <v>30581374639.07</v>
          </cell>
          <cell r="L19">
            <v>60434288409.260002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7311917360.2800007</v>
          </cell>
          <cell r="H20">
            <v>3170149792.2799997</v>
          </cell>
          <cell r="I20">
            <v>0</v>
          </cell>
          <cell r="J20">
            <v>3397200000</v>
          </cell>
          <cell r="K20">
            <v>13879267152.560001</v>
          </cell>
          <cell r="L20">
            <v>47656777166.229996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0</v>
          </cell>
          <cell r="H21">
            <v>645524065.74000001</v>
          </cell>
          <cell r="I21">
            <v>0</v>
          </cell>
          <cell r="J21">
            <v>1808960000</v>
          </cell>
          <cell r="K21">
            <v>2454484065.7400002</v>
          </cell>
          <cell r="L21">
            <v>23532584357.879997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573754.02</v>
          </cell>
          <cell r="H22">
            <v>160752744.78999999</v>
          </cell>
          <cell r="I22">
            <v>0</v>
          </cell>
          <cell r="J22">
            <v>0</v>
          </cell>
          <cell r="K22">
            <v>161326498.81</v>
          </cell>
          <cell r="L22">
            <v>22289747188.629997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1777970805.3200002</v>
          </cell>
          <cell r="I23">
            <v>0</v>
          </cell>
          <cell r="J23">
            <v>86988000</v>
          </cell>
          <cell r="K23">
            <v>1864958805.3200002</v>
          </cell>
          <cell r="L23">
            <v>22150314695.09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2671890710.29</v>
          </cell>
          <cell r="I24">
            <v>0</v>
          </cell>
          <cell r="J24">
            <v>0</v>
          </cell>
          <cell r="K24">
            <v>2671890710.29</v>
          </cell>
          <cell r="L24">
            <v>18594113694.330002</v>
          </cell>
        </row>
        <row r="25">
          <cell r="B25" t="str">
            <v>TNGR</v>
          </cell>
          <cell r="C25" t="str">
            <v>"ТЭНГЭР КАПИТАЛ 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2942665.0700000003</v>
          </cell>
          <cell r="I25">
            <v>0</v>
          </cell>
          <cell r="J25">
            <v>49700000</v>
          </cell>
          <cell r="K25">
            <v>52642665.07</v>
          </cell>
          <cell r="L25">
            <v>14057854257.76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995010951.54999995</v>
          </cell>
          <cell r="I26">
            <v>0</v>
          </cell>
          <cell r="J26">
            <v>2611260000</v>
          </cell>
          <cell r="K26">
            <v>3606270951.5499997</v>
          </cell>
          <cell r="L26">
            <v>13151602935.34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2332807160.04</v>
          </cell>
          <cell r="H27">
            <v>308782478.61000001</v>
          </cell>
          <cell r="I27">
            <v>0</v>
          </cell>
          <cell r="J27">
            <v>0</v>
          </cell>
          <cell r="K27">
            <v>2641589638.6500001</v>
          </cell>
          <cell r="L27">
            <v>9690048401.25</v>
          </cell>
        </row>
        <row r="28">
          <cell r="B28" t="str">
            <v>TABO</v>
          </cell>
          <cell r="C28" t="str">
            <v>"ТАВАН БОГД ҮЦК" ХХК</v>
          </cell>
          <cell r="D28" t="str">
            <v>●</v>
          </cell>
          <cell r="G28">
            <v>0</v>
          </cell>
          <cell r="H28">
            <v>7977860</v>
          </cell>
          <cell r="I28">
            <v>0</v>
          </cell>
          <cell r="J28">
            <v>0</v>
          </cell>
          <cell r="K28">
            <v>7977860</v>
          </cell>
          <cell r="L28">
            <v>4298422237.2399998</v>
          </cell>
        </row>
        <row r="29">
          <cell r="B29" t="str">
            <v>DELG</v>
          </cell>
          <cell r="C29" t="str">
            <v>"ДИ ЭЙЧ КАПИТАЛ ҮЦК" ХХК</v>
          </cell>
          <cell r="D29" t="str">
            <v>●</v>
          </cell>
          <cell r="G29">
            <v>0</v>
          </cell>
          <cell r="H29">
            <v>47494466</v>
          </cell>
          <cell r="I29">
            <v>0</v>
          </cell>
          <cell r="J29">
            <v>0</v>
          </cell>
          <cell r="K29">
            <v>47494466</v>
          </cell>
          <cell r="L29">
            <v>3794634955.9899998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484319104.58000004</v>
          </cell>
          <cell r="I30">
            <v>0</v>
          </cell>
          <cell r="J30">
            <v>0</v>
          </cell>
          <cell r="K30">
            <v>484319104.58000004</v>
          </cell>
          <cell r="L30">
            <v>3139355409.2199998</v>
          </cell>
        </row>
        <row r="31">
          <cell r="B31" t="str">
            <v>BUMB</v>
          </cell>
          <cell r="C31" t="str">
            <v>"БУМБАТ-АЛТАЙ ҮЦК" ХХК</v>
          </cell>
          <cell r="D31" t="str">
            <v>●</v>
          </cell>
          <cell r="G31">
            <v>0</v>
          </cell>
          <cell r="H31">
            <v>244468029.78000003</v>
          </cell>
          <cell r="I31">
            <v>0</v>
          </cell>
          <cell r="J31">
            <v>0</v>
          </cell>
          <cell r="K31">
            <v>244468029.78000003</v>
          </cell>
          <cell r="L31">
            <v>2073287231.25</v>
          </cell>
        </row>
        <row r="32">
          <cell r="B32" t="str">
            <v>UNET</v>
          </cell>
          <cell r="C32" t="str">
            <v>"ҮНЭТ СЕКЬЮРИТИС ҮЦК" ХХК</v>
          </cell>
          <cell r="D32" t="str">
            <v>●</v>
          </cell>
          <cell r="G32">
            <v>0</v>
          </cell>
          <cell r="H32">
            <v>3511268.04</v>
          </cell>
          <cell r="J32">
            <v>0</v>
          </cell>
          <cell r="K32">
            <v>3511268.04</v>
          </cell>
          <cell r="L32">
            <v>1964352790.3199997</v>
          </cell>
        </row>
        <row r="33">
          <cell r="B33" t="str">
            <v>BZIN</v>
          </cell>
          <cell r="C33" t="str">
            <v>"МИРЭ ЭССЭТ СЕКЬЮРИТИС МОНГОЛ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0</v>
          </cell>
          <cell r="H33">
            <v>332148020.42000002</v>
          </cell>
          <cell r="I33">
            <v>0</v>
          </cell>
          <cell r="J33">
            <v>0</v>
          </cell>
          <cell r="K33">
            <v>332148020.42000002</v>
          </cell>
          <cell r="L33">
            <v>1830414022.6599998</v>
          </cell>
        </row>
        <row r="34">
          <cell r="B34" t="str">
            <v>ARGB</v>
          </cell>
          <cell r="C34" t="str">
            <v>"АРГАЙ БЭСТ ҮЦК" ХХК</v>
          </cell>
          <cell r="D34" t="str">
            <v>●</v>
          </cell>
          <cell r="G34">
            <v>0</v>
          </cell>
          <cell r="H34">
            <v>54588824.259999998</v>
          </cell>
          <cell r="I34">
            <v>0</v>
          </cell>
          <cell r="J34">
            <v>15000000</v>
          </cell>
          <cell r="K34">
            <v>69588824.25999999</v>
          </cell>
          <cell r="L34">
            <v>1826720957.2</v>
          </cell>
        </row>
        <row r="35">
          <cell r="B35" t="str">
            <v>LFTI</v>
          </cell>
          <cell r="C35" t="str">
            <v>"ЛАЙФТАЙМ ИНВЕСТМЕНТ ҮЦК" ХХК</v>
          </cell>
          <cell r="D35" t="str">
            <v>●</v>
          </cell>
          <cell r="E35" t="str">
            <v>●</v>
          </cell>
          <cell r="G35">
            <v>0</v>
          </cell>
          <cell r="H35">
            <v>1114214.8999999999</v>
          </cell>
          <cell r="I35">
            <v>0</v>
          </cell>
          <cell r="J35">
            <v>0</v>
          </cell>
          <cell r="K35">
            <v>1114214.8999999999</v>
          </cell>
          <cell r="L35">
            <v>1490606721.4400001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640565.1</v>
          </cell>
          <cell r="H36">
            <v>81165870.650000006</v>
          </cell>
          <cell r="I36">
            <v>0</v>
          </cell>
          <cell r="J36">
            <v>0</v>
          </cell>
          <cell r="K36">
            <v>81806435.75</v>
          </cell>
          <cell r="L36">
            <v>1445752327.49</v>
          </cell>
        </row>
        <row r="37">
          <cell r="B37" t="str">
            <v>NOVL</v>
          </cell>
          <cell r="C37" t="str">
            <v>"НОВЕЛ ИНВЕСТМЕНТ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35584524.82</v>
          </cell>
          <cell r="I37">
            <v>0</v>
          </cell>
          <cell r="J37">
            <v>0</v>
          </cell>
          <cell r="K37">
            <v>35584524.82</v>
          </cell>
          <cell r="L37">
            <v>1172253312.1799998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1051882.3700000001</v>
          </cell>
          <cell r="H38">
            <v>315982234.63999999</v>
          </cell>
          <cell r="I38">
            <v>0</v>
          </cell>
          <cell r="J38">
            <v>0</v>
          </cell>
          <cell r="K38">
            <v>317034117.00999999</v>
          </cell>
          <cell r="L38">
            <v>792925517.49000001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0</v>
          </cell>
          <cell r="H39">
            <v>38141042.730000004</v>
          </cell>
          <cell r="I39">
            <v>0</v>
          </cell>
          <cell r="J39">
            <v>0</v>
          </cell>
          <cell r="K39">
            <v>38141042.730000004</v>
          </cell>
          <cell r="L39">
            <v>505781123.44999999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G40">
            <v>0</v>
          </cell>
          <cell r="H40">
            <v>51813760.170000002</v>
          </cell>
          <cell r="I40">
            <v>0</v>
          </cell>
          <cell r="J40">
            <v>0</v>
          </cell>
          <cell r="K40">
            <v>51813760.170000002</v>
          </cell>
          <cell r="L40">
            <v>489815259.97999996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0</v>
          </cell>
          <cell r="H41">
            <v>88488527.25999999</v>
          </cell>
          <cell r="I41">
            <v>0</v>
          </cell>
          <cell r="J41">
            <v>0</v>
          </cell>
          <cell r="K41">
            <v>88488527.25999999</v>
          </cell>
          <cell r="L41">
            <v>395882326.07999998</v>
          </cell>
        </row>
        <row r="42">
          <cell r="B42" t="str">
            <v>ALTN</v>
          </cell>
          <cell r="C42" t="str">
            <v>"АЛТАН ХОРОМСОГ ҮЦК" ХХК</v>
          </cell>
          <cell r="D42" t="str">
            <v>●</v>
          </cell>
          <cell r="G42">
            <v>0</v>
          </cell>
          <cell r="H42">
            <v>26063538.75</v>
          </cell>
          <cell r="I42">
            <v>0</v>
          </cell>
          <cell r="J42">
            <v>0</v>
          </cell>
          <cell r="K42">
            <v>26063538.75</v>
          </cell>
          <cell r="L42">
            <v>357455578.07999998</v>
          </cell>
        </row>
        <row r="43">
          <cell r="B43" t="str">
            <v>DRBR</v>
          </cell>
          <cell r="C43" t="str">
            <v>"ДАРХАН БРОКЕР ҮЦК" ХХК</v>
          </cell>
          <cell r="D43" t="str">
            <v>●</v>
          </cell>
          <cell r="G43">
            <v>0</v>
          </cell>
          <cell r="H43">
            <v>18111247.140000001</v>
          </cell>
          <cell r="I43">
            <v>0</v>
          </cell>
          <cell r="J43">
            <v>0</v>
          </cell>
          <cell r="K43">
            <v>18111247.140000001</v>
          </cell>
          <cell r="L43">
            <v>313781271.90999997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0</v>
          </cell>
          <cell r="H44">
            <v>20036864.670000002</v>
          </cell>
          <cell r="I44">
            <v>0</v>
          </cell>
          <cell r="J44">
            <v>0</v>
          </cell>
          <cell r="K44">
            <v>20036864.670000002</v>
          </cell>
          <cell r="L44">
            <v>239590586.19</v>
          </cell>
        </row>
        <row r="45">
          <cell r="B45" t="str">
            <v>BKOC</v>
          </cell>
          <cell r="C45" t="str">
            <v>"ЭС ЖИ ИНВЕСТМЕНТ ЭНД СЕКЬЮРИТИС ҮЦК" ХХК</v>
          </cell>
          <cell r="D45" t="str">
            <v>●</v>
          </cell>
          <cell r="G45">
            <v>0</v>
          </cell>
          <cell r="H45">
            <v>25449160.07</v>
          </cell>
          <cell r="J45">
            <v>0</v>
          </cell>
          <cell r="K45">
            <v>25449160.07</v>
          </cell>
          <cell r="L45">
            <v>237702716.90000001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1867163</v>
          </cell>
          <cell r="I46">
            <v>0</v>
          </cell>
          <cell r="J46">
            <v>0</v>
          </cell>
          <cell r="K46">
            <v>1867163</v>
          </cell>
          <cell r="L46">
            <v>171438161.28000003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3346660</v>
          </cell>
          <cell r="I47">
            <v>0</v>
          </cell>
          <cell r="J47">
            <v>0</v>
          </cell>
          <cell r="K47">
            <v>3346660</v>
          </cell>
          <cell r="L47">
            <v>145434521.16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G48">
            <v>0</v>
          </cell>
          <cell r="H48">
            <v>1061</v>
          </cell>
          <cell r="I48">
            <v>0</v>
          </cell>
          <cell r="J48">
            <v>0</v>
          </cell>
          <cell r="K48">
            <v>1061</v>
          </cell>
          <cell r="L48">
            <v>110379412.09999999</v>
          </cell>
        </row>
        <row r="49">
          <cell r="B49" t="str">
            <v>ZRGD</v>
          </cell>
          <cell r="C49" t="str">
            <v>"НЭТСЭК ҮЦК" ХХК</v>
          </cell>
          <cell r="D49" t="str">
            <v>●</v>
          </cell>
          <cell r="G49">
            <v>0</v>
          </cell>
          <cell r="H49">
            <v>10334855.6</v>
          </cell>
          <cell r="I49">
            <v>0</v>
          </cell>
          <cell r="J49">
            <v>0</v>
          </cell>
          <cell r="K49">
            <v>10334855.6</v>
          </cell>
          <cell r="L49">
            <v>92934537.429999992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G50">
            <v>0</v>
          </cell>
          <cell r="H50">
            <v>3630000</v>
          </cell>
          <cell r="I50">
            <v>0</v>
          </cell>
          <cell r="J50">
            <v>0</v>
          </cell>
          <cell r="K50">
            <v>3630000</v>
          </cell>
          <cell r="L50">
            <v>65207343.620000005</v>
          </cell>
        </row>
        <row r="51">
          <cell r="B51" t="str">
            <v>UNDR</v>
          </cell>
          <cell r="C51" t="str">
            <v>"ӨНДӨРХААН ИНВЕСТ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51197900.590000004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G52">
            <v>0</v>
          </cell>
          <cell r="H52">
            <v>6036323.5</v>
          </cell>
          <cell r="I52">
            <v>0</v>
          </cell>
          <cell r="J52">
            <v>0</v>
          </cell>
          <cell r="K52">
            <v>6036323.5</v>
          </cell>
          <cell r="L52">
            <v>40599874.600000001</v>
          </cell>
        </row>
        <row r="53">
          <cell r="B53" t="str">
            <v>BLAC</v>
          </cell>
          <cell r="C53" t="str">
            <v>"МАЗААЛАЙ КАПИТАЛ ПАРТНЕРС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37770581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170615.7</v>
          </cell>
          <cell r="I54">
            <v>0</v>
          </cell>
          <cell r="J54">
            <v>0</v>
          </cell>
          <cell r="K54">
            <v>170615.7</v>
          </cell>
          <cell r="L54">
            <v>28039903.760000002</v>
          </cell>
        </row>
        <row r="55">
          <cell r="B55" t="str">
            <v>MERG</v>
          </cell>
          <cell r="C55" t="str">
            <v>"МЭРГЭН САНАА ҮЦК" ХХК</v>
          </cell>
          <cell r="D55" t="str">
            <v>●</v>
          </cell>
          <cell r="G55">
            <v>0</v>
          </cell>
          <cell r="H55">
            <v>1087540</v>
          </cell>
          <cell r="I55">
            <v>0</v>
          </cell>
          <cell r="J55">
            <v>0</v>
          </cell>
          <cell r="K55">
            <v>1087540</v>
          </cell>
          <cell r="L55">
            <v>26271762.669999998</v>
          </cell>
        </row>
        <row r="56">
          <cell r="B56" t="str">
            <v>SANR</v>
          </cell>
          <cell r="C56" t="str">
            <v>"САНАР ҮЦК" ХХК</v>
          </cell>
          <cell r="D56" t="str">
            <v>●</v>
          </cell>
          <cell r="G56">
            <v>0</v>
          </cell>
          <cell r="H56">
            <v>521351</v>
          </cell>
          <cell r="I56">
            <v>0</v>
          </cell>
          <cell r="J56">
            <v>0</v>
          </cell>
          <cell r="K56">
            <v>521351</v>
          </cell>
          <cell r="L56">
            <v>11703897</v>
          </cell>
        </row>
        <row r="57">
          <cell r="B57" t="str">
            <v>BSK</v>
          </cell>
          <cell r="C57" t="str">
            <v>"БЛЮСКАЙ СЕКЬЮРИТИЗ ҮЦК" ХК</v>
          </cell>
          <cell r="D57" t="str">
            <v>●</v>
          </cell>
          <cell r="G57">
            <v>0</v>
          </cell>
          <cell r="H57">
            <v>55250</v>
          </cell>
          <cell r="I57">
            <v>0</v>
          </cell>
          <cell r="J57">
            <v>0</v>
          </cell>
          <cell r="K57">
            <v>55250</v>
          </cell>
          <cell r="L57">
            <v>4324782</v>
          </cell>
        </row>
        <row r="58">
          <cell r="B58" t="str">
            <v>MSSC</v>
          </cell>
          <cell r="C58" t="str">
            <v xml:space="preserve"> "М СЕКЬЮРИТИС ҮЦК"</v>
          </cell>
          <cell r="D58" t="str">
            <v>●</v>
          </cell>
          <cell r="E58" t="str">
            <v>●</v>
          </cell>
          <cell r="G58">
            <v>0</v>
          </cell>
          <cell r="H58">
            <v>108841.88</v>
          </cell>
          <cell r="I58">
            <v>0</v>
          </cell>
          <cell r="J58">
            <v>0</v>
          </cell>
          <cell r="K58">
            <v>108841.88</v>
          </cell>
          <cell r="L58">
            <v>332154.82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130559.14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57820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CTRL</v>
          </cell>
          <cell r="C66" t="str">
            <v>"ЦЕНТРАЛ СЕКЬЮРИТИЙЗ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I62" sqref="I6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2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51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122</v>
      </c>
      <c r="M11" s="38"/>
    </row>
    <row r="12" spans="1:14" ht="14.45" customHeight="1" x14ac:dyDescent="0.25">
      <c r="A12" s="48" t="s">
        <v>0</v>
      </c>
      <c r="B12" s="50" t="s">
        <v>43</v>
      </c>
      <c r="C12" s="50" t="s">
        <v>44</v>
      </c>
      <c r="D12" s="50" t="s">
        <v>45</v>
      </c>
      <c r="E12" s="50"/>
      <c r="F12" s="50"/>
      <c r="G12" s="56" t="s">
        <v>121</v>
      </c>
      <c r="H12" s="57"/>
      <c r="I12" s="57"/>
      <c r="J12" s="57"/>
      <c r="K12" s="58"/>
      <c r="L12" s="54" t="s">
        <v>116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5" t="s">
        <v>117</v>
      </c>
      <c r="H14" s="52" t="s">
        <v>52</v>
      </c>
      <c r="I14" s="53"/>
      <c r="J14" s="53"/>
      <c r="K14" s="39" t="s">
        <v>53</v>
      </c>
      <c r="L14" s="40" t="s">
        <v>54</v>
      </c>
      <c r="M14" s="46" t="s">
        <v>55</v>
      </c>
      <c r="N14" s="9"/>
    </row>
    <row r="15" spans="1:14" s="21" customFormat="1" ht="42" customHeight="1" x14ac:dyDescent="0.25">
      <c r="A15" s="49"/>
      <c r="B15" s="51"/>
      <c r="C15" s="51"/>
      <c r="D15" s="25" t="s">
        <v>46</v>
      </c>
      <c r="E15" s="25" t="s">
        <v>47</v>
      </c>
      <c r="F15" s="25" t="s">
        <v>48</v>
      </c>
      <c r="G15" s="26" t="s">
        <v>118</v>
      </c>
      <c r="H15" s="31" t="s">
        <v>100</v>
      </c>
      <c r="I15" s="26" t="s">
        <v>57</v>
      </c>
      <c r="J15" s="26" t="s">
        <v>56</v>
      </c>
      <c r="K15" s="39"/>
      <c r="L15" s="40"/>
      <c r="M15" s="47"/>
      <c r="N15" s="9"/>
    </row>
    <row r="16" spans="1:14" x14ac:dyDescent="0.25">
      <c r="A16" s="10">
        <v>1</v>
      </c>
      <c r="B16" s="11" t="s">
        <v>5</v>
      </c>
      <c r="C16" s="27" t="s">
        <v>67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4848639094.1499996</v>
      </c>
      <c r="H16" s="14">
        <f>VLOOKUP(B16,[2]Sheet1!$B$16:$H$66,7,0)</f>
        <v>14130435309.300001</v>
      </c>
      <c r="I16" s="14">
        <f>VLOOKUP(B16,[1]Brokers!$B$9:$AD$69,29,0)</f>
        <v>0</v>
      </c>
      <c r="J16" s="14">
        <f>VLOOKUP(B16,[2]Sheet1!$B$16:$J$66,9,0)</f>
        <v>15114678670</v>
      </c>
      <c r="K16" s="32">
        <f>VLOOKUP(B16,[2]Sheet1!$B$16:$K$66,10,0)</f>
        <v>34093753073.450005</v>
      </c>
      <c r="L16" s="32">
        <f>VLOOKUP(B16,[2]Sheet1!$B$16:$L$66,11,0)</f>
        <v>120591480643.79001</v>
      </c>
      <c r="M16" s="28">
        <f>L16/$L$67</f>
        <v>0.20420270745535404</v>
      </c>
    </row>
    <row r="17" spans="1:14" x14ac:dyDescent="0.25">
      <c r="A17" s="10">
        <v>2</v>
      </c>
      <c r="B17" s="11" t="s">
        <v>59</v>
      </c>
      <c r="C17" s="27" t="s">
        <v>72</v>
      </c>
      <c r="D17" s="12" t="s">
        <v>2</v>
      </c>
      <c r="E17" s="13" t="s">
        <v>2</v>
      </c>
      <c r="F17" s="13"/>
      <c r="G17" s="36">
        <f>VLOOKUP(B17,[2]Sheet1!$B$16:$G$66,6,0)</f>
        <v>0</v>
      </c>
      <c r="H17" s="14">
        <f>VLOOKUP(B17,[2]Sheet1!$B$16:$H$66,7,0)</f>
        <v>4556250504.0100002</v>
      </c>
      <c r="I17" s="14">
        <f>VLOOKUP(B17,[1]Brokers!$B$9:$AD$69,29,0)</f>
        <v>0</v>
      </c>
      <c r="J17" s="14">
        <f>VLOOKUP(B17,[2]Sheet1!$B$16:$J$66,9,0)</f>
        <v>10071115200</v>
      </c>
      <c r="K17" s="32">
        <f>VLOOKUP(B17,[2]Sheet1!$B$16:$K$66,10,0)</f>
        <v>14627365704.01</v>
      </c>
      <c r="L17" s="32">
        <f>VLOOKUP(B17,[2]Sheet1!$B$16:$L$66,11,0)</f>
        <v>109787719644.21999</v>
      </c>
      <c r="M17" s="28">
        <f>L17/$L$67</f>
        <v>0.1859082372735886</v>
      </c>
    </row>
    <row r="18" spans="1:14" x14ac:dyDescent="0.25">
      <c r="A18" s="10">
        <v>3</v>
      </c>
      <c r="B18" s="11" t="s">
        <v>8</v>
      </c>
      <c r="C18" s="27" t="s">
        <v>105</v>
      </c>
      <c r="D18" s="12" t="s">
        <v>2</v>
      </c>
      <c r="E18" s="13" t="s">
        <v>2</v>
      </c>
      <c r="F18" s="13"/>
      <c r="G18" s="36">
        <f>VLOOKUP(B18,[2]Sheet1!$B$16:$G$66,6,0)</f>
        <v>0</v>
      </c>
      <c r="H18" s="14">
        <f>VLOOKUP(B18,[2]Sheet1!$B$16:$H$66,7,0)</f>
        <v>1067555942.3900001</v>
      </c>
      <c r="I18" s="14">
        <f>VLOOKUP(B18,[1]Brokers!$B$9:$AD$69,29,0)</f>
        <v>0</v>
      </c>
      <c r="J18" s="14">
        <f>VLOOKUP(B18,[2]Sheet1!$B$16:$J$66,9,0)</f>
        <v>581141370</v>
      </c>
      <c r="K18" s="32">
        <f>VLOOKUP(B18,[2]Sheet1!$B$16:$K$66,10,0)</f>
        <v>1648697312.3899999</v>
      </c>
      <c r="L18" s="32">
        <f>VLOOKUP(B18,[2]Sheet1!$B$16:$L$66,11,0)</f>
        <v>101456813898.69998</v>
      </c>
      <c r="M18" s="28">
        <f>L18/$L$67</f>
        <v>0.17180115856696229</v>
      </c>
    </row>
    <row r="19" spans="1:14" s="21" customFormat="1" x14ac:dyDescent="0.25">
      <c r="A19" s="10">
        <v>4</v>
      </c>
      <c r="B19" s="11" t="s">
        <v>12</v>
      </c>
      <c r="C19" s="27" t="s">
        <v>109</v>
      </c>
      <c r="D19" s="12" t="s">
        <v>2</v>
      </c>
      <c r="E19" s="13"/>
      <c r="F19" s="13"/>
      <c r="G19" s="36">
        <f>VLOOKUP(B19,[2]Sheet1!$B$16:$G$66,6,0)</f>
        <v>4861344125</v>
      </c>
      <c r="H19" s="14">
        <f>VLOOKUP(B19,[2]Sheet1!$B$16:$H$66,7,0)</f>
        <v>17817938944.07</v>
      </c>
      <c r="I19" s="14">
        <f>VLOOKUP(B19,[1]Brokers!$B$9:$AD$69,29,0)</f>
        <v>0</v>
      </c>
      <c r="J19" s="14">
        <f>VLOOKUP(B19,[2]Sheet1!$B$16:$J$66,9,0)</f>
        <v>7902091570</v>
      </c>
      <c r="K19" s="32">
        <f>VLOOKUP(B19,[2]Sheet1!$B$16:$K$66,10,0)</f>
        <v>30581374639.07</v>
      </c>
      <c r="L19" s="32">
        <f>VLOOKUP(B19,[2]Sheet1!$B$16:$L$66,11,0)</f>
        <v>60434288409.260002</v>
      </c>
      <c r="M19" s="28">
        <f>L19/$L$67</f>
        <v>0.10233596312463984</v>
      </c>
      <c r="N19" s="9"/>
    </row>
    <row r="20" spans="1:14" x14ac:dyDescent="0.25">
      <c r="A20" s="10">
        <v>5</v>
      </c>
      <c r="B20" s="11" t="s">
        <v>1</v>
      </c>
      <c r="C20" s="27" t="s">
        <v>66</v>
      </c>
      <c r="D20" s="12" t="s">
        <v>2</v>
      </c>
      <c r="E20" s="13" t="s">
        <v>2</v>
      </c>
      <c r="F20" s="13" t="s">
        <v>2</v>
      </c>
      <c r="G20" s="36">
        <f>VLOOKUP(B20,[2]Sheet1!$B$16:$G$66,6,0)</f>
        <v>7311917360.2800007</v>
      </c>
      <c r="H20" s="14">
        <f>VLOOKUP(B20,[2]Sheet1!$B$16:$H$66,7,0)</f>
        <v>3170149792.2799997</v>
      </c>
      <c r="I20" s="14">
        <f>VLOOKUP(B20,[1]Brokers!$B$9:$AD$69,29,0)</f>
        <v>0</v>
      </c>
      <c r="J20" s="14">
        <f>VLOOKUP(B20,[2]Sheet1!$B$16:$J$66,9,0)</f>
        <v>3397200000</v>
      </c>
      <c r="K20" s="32">
        <f>VLOOKUP(B20,[2]Sheet1!$B$16:$K$66,10,0)</f>
        <v>13879267152.560001</v>
      </c>
      <c r="L20" s="32">
        <f>VLOOKUP(B20,[2]Sheet1!$B$16:$L$66,11,0)</f>
        <v>47656777166.229996</v>
      </c>
      <c r="M20" s="28">
        <f>L20/$L$67</f>
        <v>8.0699257310610048E-2</v>
      </c>
    </row>
    <row r="21" spans="1:14" x14ac:dyDescent="0.25">
      <c r="A21" s="10">
        <v>6</v>
      </c>
      <c r="B21" s="11" t="s">
        <v>7</v>
      </c>
      <c r="C21" s="27" t="s">
        <v>106</v>
      </c>
      <c r="D21" s="12" t="s">
        <v>2</v>
      </c>
      <c r="E21" s="13" t="s">
        <v>2</v>
      </c>
      <c r="F21" s="13"/>
      <c r="G21" s="36">
        <f>VLOOKUP(B21,[2]Sheet1!$B$16:$G$66,6,0)</f>
        <v>0</v>
      </c>
      <c r="H21" s="14">
        <f>VLOOKUP(B21,[2]Sheet1!$B$16:$H$66,7,0)</f>
        <v>645524065.74000001</v>
      </c>
      <c r="I21" s="14">
        <f>VLOOKUP(B21,[1]Brokers!$B$9:$AD$69,29,0)</f>
        <v>0</v>
      </c>
      <c r="J21" s="14">
        <f>VLOOKUP(B21,[2]Sheet1!$B$16:$J$66,9,0)</f>
        <v>1808960000</v>
      </c>
      <c r="K21" s="32">
        <f>VLOOKUP(B21,[2]Sheet1!$B$16:$K$66,10,0)</f>
        <v>2454484065.7400002</v>
      </c>
      <c r="L21" s="32">
        <f>VLOOKUP(B21,[2]Sheet1!$B$16:$L$66,11,0)</f>
        <v>23532584357.879997</v>
      </c>
      <c r="M21" s="28">
        <f>L21/$L$67</f>
        <v>3.9848730720001072E-2</v>
      </c>
    </row>
    <row r="22" spans="1:14" x14ac:dyDescent="0.25">
      <c r="A22" s="10">
        <v>7</v>
      </c>
      <c r="B22" s="11" t="s">
        <v>9</v>
      </c>
      <c r="C22" s="27" t="s">
        <v>69</v>
      </c>
      <c r="D22" s="12" t="s">
        <v>2</v>
      </c>
      <c r="E22" s="13" t="s">
        <v>2</v>
      </c>
      <c r="F22" s="13" t="s">
        <v>2</v>
      </c>
      <c r="G22" s="36">
        <f>VLOOKUP(B22,[2]Sheet1!$B$16:$G$66,6,0)</f>
        <v>573754.02</v>
      </c>
      <c r="H22" s="14">
        <f>VLOOKUP(B22,[2]Sheet1!$B$16:$H$66,7,0)</f>
        <v>160752744.78999999</v>
      </c>
      <c r="I22" s="14">
        <f>VLOOKUP(B22,[1]Brokers!$B$9:$AD$69,29,0)</f>
        <v>0</v>
      </c>
      <c r="J22" s="14">
        <f>VLOOKUP(B22,[2]Sheet1!$B$16:$J$66,9,0)</f>
        <v>0</v>
      </c>
      <c r="K22" s="32">
        <f>VLOOKUP(B22,[2]Sheet1!$B$16:$K$66,10,0)</f>
        <v>161326498.81</v>
      </c>
      <c r="L22" s="32">
        <f>VLOOKUP(B22,[2]Sheet1!$B$16:$L$66,11,0)</f>
        <v>22289747188.629997</v>
      </c>
      <c r="M22" s="28">
        <f>L22/$L$67</f>
        <v>3.7744181430680548E-2</v>
      </c>
    </row>
    <row r="23" spans="1:14" x14ac:dyDescent="0.25">
      <c r="A23" s="10">
        <v>8</v>
      </c>
      <c r="B23" s="11" t="s">
        <v>39</v>
      </c>
      <c r="C23" s="27" t="s">
        <v>108</v>
      </c>
      <c r="D23" s="12" t="s">
        <v>2</v>
      </c>
      <c r="E23" s="13"/>
      <c r="F23" s="13"/>
      <c r="G23" s="36">
        <f>VLOOKUP(B23,[2]Sheet1!$B$16:$G$66,6,0)</f>
        <v>0</v>
      </c>
      <c r="H23" s="14">
        <f>VLOOKUP(B23,[2]Sheet1!$B$16:$H$66,7,0)</f>
        <v>1777970805.3200002</v>
      </c>
      <c r="I23" s="14">
        <f>VLOOKUP(B23,[1]Brokers!$B$9:$AD$69,29,0)</f>
        <v>0</v>
      </c>
      <c r="J23" s="14">
        <f>VLOOKUP(B23,[2]Sheet1!$B$16:$J$66,9,0)</f>
        <v>86988000</v>
      </c>
      <c r="K23" s="32">
        <f>VLOOKUP(B23,[2]Sheet1!$B$16:$K$66,10,0)</f>
        <v>1864958805.3200002</v>
      </c>
      <c r="L23" s="32">
        <f>VLOOKUP(B23,[2]Sheet1!$B$16:$L$66,11,0)</f>
        <v>22150314695.09</v>
      </c>
      <c r="M23" s="28">
        <f>L23/$L$67</f>
        <v>3.7508074430947939E-2</v>
      </c>
    </row>
    <row r="24" spans="1:14" x14ac:dyDescent="0.25">
      <c r="A24" s="10">
        <v>9</v>
      </c>
      <c r="B24" s="11" t="s">
        <v>10</v>
      </c>
      <c r="C24" s="27" t="s">
        <v>65</v>
      </c>
      <c r="D24" s="12" t="s">
        <v>2</v>
      </c>
      <c r="E24" s="13" t="s">
        <v>2</v>
      </c>
      <c r="F24" s="13" t="s">
        <v>2</v>
      </c>
      <c r="G24" s="36">
        <f>VLOOKUP(B24,[2]Sheet1!$B$16:$G$66,6,0)</f>
        <v>0</v>
      </c>
      <c r="H24" s="14">
        <f>VLOOKUP(B24,[2]Sheet1!$B$16:$H$66,7,0)</f>
        <v>2671890710.29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2671890710.29</v>
      </c>
      <c r="L24" s="32">
        <f>VLOOKUP(B24,[2]Sheet1!$B$16:$L$66,11,0)</f>
        <v>18594113694.330002</v>
      </c>
      <c r="M24" s="28">
        <f>L24/$L$67</f>
        <v>3.1486207307882416E-2</v>
      </c>
      <c r="N24" s="1"/>
    </row>
    <row r="25" spans="1:14" x14ac:dyDescent="0.25">
      <c r="A25" s="10">
        <v>10</v>
      </c>
      <c r="B25" s="11" t="s">
        <v>4</v>
      </c>
      <c r="C25" s="27" t="s">
        <v>84</v>
      </c>
      <c r="D25" s="12" t="s">
        <v>2</v>
      </c>
      <c r="E25" s="13"/>
      <c r="F25" s="13" t="s">
        <v>2</v>
      </c>
      <c r="G25" s="36">
        <f>VLOOKUP(B25,[2]Sheet1!$B$16:$G$66,6,0)</f>
        <v>0</v>
      </c>
      <c r="H25" s="14">
        <f>VLOOKUP(B25,[2]Sheet1!$B$16:$H$66,7,0)</f>
        <v>2942665.0700000003</v>
      </c>
      <c r="I25" s="14">
        <f>VLOOKUP(B25,[1]Brokers!$B$9:$AD$69,29,0)</f>
        <v>0</v>
      </c>
      <c r="J25" s="14">
        <f>VLOOKUP(B25,[2]Sheet1!$B$16:$J$66,9,0)</f>
        <v>49700000</v>
      </c>
      <c r="K25" s="32">
        <f>VLOOKUP(B25,[2]Sheet1!$B$16:$K$66,10,0)</f>
        <v>52642665.07</v>
      </c>
      <c r="L25" s="32">
        <f>VLOOKUP(B25,[2]Sheet1!$B$16:$L$66,11,0)</f>
        <v>14057854257.76</v>
      </c>
      <c r="M25" s="28">
        <f>L25/$L$67</f>
        <v>2.3804765354253042E-2</v>
      </c>
    </row>
    <row r="26" spans="1:14" x14ac:dyDescent="0.25">
      <c r="A26" s="10">
        <v>11</v>
      </c>
      <c r="B26" s="11" t="s">
        <v>32</v>
      </c>
      <c r="C26" s="27" t="s">
        <v>73</v>
      </c>
      <c r="D26" s="12" t="s">
        <v>2</v>
      </c>
      <c r="E26" s="13"/>
      <c r="F26" s="13" t="s">
        <v>2</v>
      </c>
      <c r="G26" s="36">
        <f>VLOOKUP(B26,[2]Sheet1!$B$16:$G$66,6,0)</f>
        <v>0</v>
      </c>
      <c r="H26" s="14">
        <f>VLOOKUP(B26,[2]Sheet1!$B$16:$H$66,7,0)</f>
        <v>995010951.54999995</v>
      </c>
      <c r="I26" s="14">
        <f>VLOOKUP(B26,[1]Brokers!$B$9:$AD$69,29,0)</f>
        <v>0</v>
      </c>
      <c r="J26" s="14">
        <f>VLOOKUP(B26,[2]Sheet1!$B$16:$J$66,9,0)</f>
        <v>2611260000</v>
      </c>
      <c r="K26" s="32">
        <f>VLOOKUP(B26,[2]Sheet1!$B$16:$K$66,10,0)</f>
        <v>3606270951.5499997</v>
      </c>
      <c r="L26" s="32">
        <f>VLOOKUP(B26,[2]Sheet1!$B$16:$L$66,11,0)</f>
        <v>13151602935.34</v>
      </c>
      <c r="M26" s="28">
        <f>L26/$L$67</f>
        <v>2.2270171262819695E-2</v>
      </c>
    </row>
    <row r="27" spans="1:14" x14ac:dyDescent="0.25">
      <c r="A27" s="10">
        <v>12</v>
      </c>
      <c r="B27" s="11" t="s">
        <v>101</v>
      </c>
      <c r="C27" s="27" t="s">
        <v>102</v>
      </c>
      <c r="D27" s="12" t="s">
        <v>2</v>
      </c>
      <c r="E27" s="13"/>
      <c r="F27" s="13"/>
      <c r="G27" s="36">
        <f>VLOOKUP(B27,[2]Sheet1!$B$16:$G$66,6,0)</f>
        <v>2332807160.04</v>
      </c>
      <c r="H27" s="14">
        <f>VLOOKUP(B27,[2]Sheet1!$B$16:$H$66,7,0)</f>
        <v>308782478.61000001</v>
      </c>
      <c r="I27" s="14">
        <v>0</v>
      </c>
      <c r="J27" s="14">
        <f>VLOOKUP(B27,[2]Sheet1!$B$16:$J$66,9,0)</f>
        <v>0</v>
      </c>
      <c r="K27" s="32">
        <f>VLOOKUP(B27,[2]Sheet1!$B$16:$K$66,10,0)</f>
        <v>2641589638.6500001</v>
      </c>
      <c r="L27" s="32">
        <f>VLOOKUP(B27,[2]Sheet1!$B$16:$L$66,11,0)</f>
        <v>9690048401.25</v>
      </c>
      <c r="M27" s="28">
        <f>L27/$L$67</f>
        <v>1.6408573046329637E-2</v>
      </c>
    </row>
    <row r="28" spans="1:14" x14ac:dyDescent="0.25">
      <c r="A28" s="10">
        <v>13</v>
      </c>
      <c r="B28" s="11" t="s">
        <v>21</v>
      </c>
      <c r="C28" s="27" t="s">
        <v>79</v>
      </c>
      <c r="D28" s="12" t="s">
        <v>2</v>
      </c>
      <c r="E28" s="13"/>
      <c r="F28" s="13"/>
      <c r="G28" s="36">
        <f>VLOOKUP(B28,[2]Sheet1!$B$16:$G$66,6,0)</f>
        <v>0</v>
      </c>
      <c r="H28" s="14">
        <f>VLOOKUP(B28,[2]Sheet1!$B$16:$H$66,7,0)</f>
        <v>7977860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7977860</v>
      </c>
      <c r="L28" s="32">
        <f>VLOOKUP(B28,[2]Sheet1!$B$16:$L$66,11,0)</f>
        <v>4298422237.2399998</v>
      </c>
      <c r="M28" s="28">
        <f>L28/$L$67</f>
        <v>7.2787020604171415E-3</v>
      </c>
    </row>
    <row r="29" spans="1:14" x14ac:dyDescent="0.25">
      <c r="A29" s="10">
        <v>14</v>
      </c>
      <c r="B29" s="11" t="s">
        <v>17</v>
      </c>
      <c r="C29" s="27" t="s">
        <v>107</v>
      </c>
      <c r="D29" s="12" t="s">
        <v>2</v>
      </c>
      <c r="E29" s="13"/>
      <c r="F29" s="13"/>
      <c r="G29" s="36">
        <f>VLOOKUP(B29,[2]Sheet1!$B$16:$G$66,6,0)</f>
        <v>0</v>
      </c>
      <c r="H29" s="14">
        <f>VLOOKUP(B29,[2]Sheet1!$B$16:$H$66,7,0)</f>
        <v>47494466</v>
      </c>
      <c r="I29" s="14">
        <f>VLOOKUP(B29,[1]Brokers!$B$9:$AD$69,29,0)</f>
        <v>0</v>
      </c>
      <c r="J29" s="14">
        <f>VLOOKUP(B29,[2]Sheet1!$B$16:$J$66,9,0)</f>
        <v>0</v>
      </c>
      <c r="K29" s="32">
        <f>VLOOKUP(B29,[2]Sheet1!$B$16:$K$66,10,0)</f>
        <v>47494466</v>
      </c>
      <c r="L29" s="32">
        <f>VLOOKUP(B29,[2]Sheet1!$B$16:$L$66,11,0)</f>
        <v>3794634955.9899998</v>
      </c>
      <c r="M29" s="28">
        <f>L29/$L$67</f>
        <v>6.4256175285446193E-3</v>
      </c>
    </row>
    <row r="30" spans="1:14" x14ac:dyDescent="0.25">
      <c r="A30" s="10">
        <f t="shared" ref="A30:A48" si="0">+A29+1</f>
        <v>15</v>
      </c>
      <c r="B30" s="11" t="s">
        <v>63</v>
      </c>
      <c r="C30" s="27" t="s">
        <v>64</v>
      </c>
      <c r="D30" s="12" t="s">
        <v>2</v>
      </c>
      <c r="E30" s="13"/>
      <c r="F30" s="13" t="s">
        <v>2</v>
      </c>
      <c r="G30" s="36">
        <f>VLOOKUP(B30,[2]Sheet1!$B$16:$G$66,6,0)</f>
        <v>0</v>
      </c>
      <c r="H30" s="14">
        <f>VLOOKUP(B30,[2]Sheet1!$B$16:$H$66,7,0)</f>
        <v>484319104.58000004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484319104.58000004</v>
      </c>
      <c r="L30" s="32">
        <f>VLOOKUP(B30,[2]Sheet1!$B$16:$L$66,11,0)</f>
        <v>3139355409.2199998</v>
      </c>
      <c r="M30" s="28">
        <f>L30/$L$67</f>
        <v>5.3160046696909616E-3</v>
      </c>
    </row>
    <row r="31" spans="1:14" x14ac:dyDescent="0.25">
      <c r="A31" s="10">
        <f t="shared" si="0"/>
        <v>16</v>
      </c>
      <c r="B31" s="11" t="s">
        <v>15</v>
      </c>
      <c r="C31" s="27" t="s">
        <v>70</v>
      </c>
      <c r="D31" s="12" t="s">
        <v>2</v>
      </c>
      <c r="E31" s="13"/>
      <c r="F31" s="13"/>
      <c r="G31" s="36">
        <f>VLOOKUP(B31,[2]Sheet1!$B$16:$G$66,6,0)</f>
        <v>0</v>
      </c>
      <c r="H31" s="14">
        <f>VLOOKUP(B31,[2]Sheet1!$B$16:$H$66,7,0)</f>
        <v>244468029.78000003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244468029.78000003</v>
      </c>
      <c r="L31" s="32">
        <f>VLOOKUP(B31,[2]Sheet1!$B$16:$L$66,11,0)</f>
        <v>2073287231.25</v>
      </c>
      <c r="M31" s="28">
        <f>L31/$L$67</f>
        <v>3.5107858672408353E-3</v>
      </c>
    </row>
    <row r="32" spans="1:14" x14ac:dyDescent="0.25">
      <c r="A32" s="10">
        <f t="shared" si="0"/>
        <v>17</v>
      </c>
      <c r="B32" s="11" t="s">
        <v>113</v>
      </c>
      <c r="C32" s="27" t="s">
        <v>114</v>
      </c>
      <c r="D32" s="12" t="s">
        <v>2</v>
      </c>
      <c r="E32" s="13"/>
      <c r="F32" s="13"/>
      <c r="G32" s="36">
        <v>0</v>
      </c>
      <c r="H32" s="14">
        <v>3511268.04</v>
      </c>
      <c r="I32" s="14" t="s">
        <v>103</v>
      </c>
      <c r="J32" s="14">
        <v>0</v>
      </c>
      <c r="K32" s="32">
        <v>3511268.04</v>
      </c>
      <c r="L32" s="32">
        <v>1964352790.3199999</v>
      </c>
      <c r="M32" s="28">
        <f>L32/$L$67</f>
        <v>3.3263225232775164E-3</v>
      </c>
      <c r="N32" s="1"/>
    </row>
    <row r="33" spans="1:14" x14ac:dyDescent="0.25">
      <c r="A33" s="10">
        <f t="shared" si="0"/>
        <v>18</v>
      </c>
      <c r="B33" s="11" t="s">
        <v>6</v>
      </c>
      <c r="C33" s="27" t="s">
        <v>68</v>
      </c>
      <c r="D33" s="12" t="s">
        <v>2</v>
      </c>
      <c r="E33" s="13" t="s">
        <v>2</v>
      </c>
      <c r="F33" s="13" t="s">
        <v>2</v>
      </c>
      <c r="G33" s="36">
        <f>VLOOKUP(B33,[2]Sheet1!$B$16:$G$66,6,0)</f>
        <v>0</v>
      </c>
      <c r="H33" s="14">
        <f>VLOOKUP(B33,[2]Sheet1!$B$16:$H$66,7,0)</f>
        <v>332148020.42000002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332148020.42000002</v>
      </c>
      <c r="L33" s="32">
        <f>VLOOKUP(B33,[2]Sheet1!$B$16:$L$66,11,0)</f>
        <v>1830414022.6599998</v>
      </c>
      <c r="M33" s="28">
        <f>L33/$L$67</f>
        <v>3.099518284342964E-3</v>
      </c>
      <c r="N33" s="1"/>
    </row>
    <row r="34" spans="1:14" x14ac:dyDescent="0.25">
      <c r="A34" s="10">
        <f t="shared" si="0"/>
        <v>19</v>
      </c>
      <c r="B34" s="11" t="s">
        <v>35</v>
      </c>
      <c r="C34" s="27" t="s">
        <v>97</v>
      </c>
      <c r="D34" s="12" t="s">
        <v>2</v>
      </c>
      <c r="E34" s="13"/>
      <c r="F34" s="13"/>
      <c r="G34" s="36">
        <f>VLOOKUP(B34,[2]Sheet1!$B$16:$G$66,6,0)</f>
        <v>0</v>
      </c>
      <c r="H34" s="14">
        <f>VLOOKUP(B34,[2]Sheet1!$B$16:$H$66,7,0)</f>
        <v>54588824.259999998</v>
      </c>
      <c r="I34" s="14">
        <f>VLOOKUP(B34,[1]Brokers!$B$9:$AD$69,29,0)</f>
        <v>0</v>
      </c>
      <c r="J34" s="14">
        <f>VLOOKUP(B34,[2]Sheet1!$B$16:$J$66,9,0)</f>
        <v>15000000</v>
      </c>
      <c r="K34" s="32">
        <f>VLOOKUP(B34,[2]Sheet1!$B$16:$K$66,10,0)</f>
        <v>69588824.25999999</v>
      </c>
      <c r="L34" s="32">
        <f>VLOOKUP(B34,[2]Sheet1!$B$16:$L$66,11,0)</f>
        <v>1826720957.2</v>
      </c>
      <c r="M34" s="28">
        <f>L34/$L$67</f>
        <v>3.0932646587823872E-3</v>
      </c>
      <c r="N34" s="1"/>
    </row>
    <row r="35" spans="1:14" x14ac:dyDescent="0.25">
      <c r="A35" s="10">
        <f t="shared" si="0"/>
        <v>20</v>
      </c>
      <c r="B35" s="11" t="s">
        <v>16</v>
      </c>
      <c r="C35" s="27" t="s">
        <v>78</v>
      </c>
      <c r="D35" s="12" t="s">
        <v>2</v>
      </c>
      <c r="E35" s="13" t="s">
        <v>2</v>
      </c>
      <c r="F35" s="13"/>
      <c r="G35" s="36">
        <f>VLOOKUP(B35,[2]Sheet1!$B$16:$G$66,6,0)</f>
        <v>0</v>
      </c>
      <c r="H35" s="14">
        <f>VLOOKUP(B35,[2]Sheet1!$B$16:$H$66,7,0)</f>
        <v>1114214.8999999999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1114214.8999999999</v>
      </c>
      <c r="L35" s="32">
        <f>VLOOKUP(B35,[2]Sheet1!$B$16:$L$66,11,0)</f>
        <v>1490606721.4400001</v>
      </c>
      <c r="M35" s="28">
        <f>L35/$L$67</f>
        <v>2.5241080600735739E-3</v>
      </c>
      <c r="N35" s="1"/>
    </row>
    <row r="36" spans="1:14" x14ac:dyDescent="0.25">
      <c r="A36" s="10">
        <f t="shared" si="0"/>
        <v>21</v>
      </c>
      <c r="B36" s="11" t="s">
        <v>38</v>
      </c>
      <c r="C36" s="27" t="s">
        <v>82</v>
      </c>
      <c r="D36" s="12" t="s">
        <v>2</v>
      </c>
      <c r="E36" s="13" t="s">
        <v>2</v>
      </c>
      <c r="F36" s="13" t="s">
        <v>2</v>
      </c>
      <c r="G36" s="36">
        <f>VLOOKUP(B36,[2]Sheet1!$B$16:$G$66,6,0)</f>
        <v>640565.1</v>
      </c>
      <c r="H36" s="14">
        <f>VLOOKUP(B36,[2]Sheet1!$B$16:$H$66,7,0)</f>
        <v>81165870.650000006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81806435.75</v>
      </c>
      <c r="L36" s="32">
        <f>VLOOKUP(B36,[2]Sheet1!$B$16:$L$66,11,0)</f>
        <v>1445752327.49</v>
      </c>
      <c r="M36" s="28">
        <f>L36/$L$67</f>
        <v>2.448154198018305E-3</v>
      </c>
      <c r="N36" s="1"/>
    </row>
    <row r="37" spans="1:14" x14ac:dyDescent="0.25">
      <c r="A37" s="10">
        <f t="shared" si="0"/>
        <v>22</v>
      </c>
      <c r="B37" s="11" t="s">
        <v>3</v>
      </c>
      <c r="C37" s="27" t="s">
        <v>71</v>
      </c>
      <c r="D37" s="12" t="s">
        <v>2</v>
      </c>
      <c r="E37" s="13"/>
      <c r="F37" s="13" t="s">
        <v>2</v>
      </c>
      <c r="G37" s="36">
        <f>VLOOKUP(B37,[2]Sheet1!$B$16:$G$66,6,0)</f>
        <v>0</v>
      </c>
      <c r="H37" s="14">
        <f>VLOOKUP(B37,[2]Sheet1!$B$16:$H$66,7,0)</f>
        <v>35584524.82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35584524.82</v>
      </c>
      <c r="L37" s="32">
        <f>VLOOKUP(B37,[2]Sheet1!$B$16:$L$66,11,0)</f>
        <v>1172253312.1799998</v>
      </c>
      <c r="M37" s="28">
        <f>L37/$L$67</f>
        <v>1.9850266278573082E-3</v>
      </c>
      <c r="N37" s="1"/>
    </row>
    <row r="38" spans="1:14" x14ac:dyDescent="0.25">
      <c r="A38" s="10">
        <f t="shared" si="0"/>
        <v>23</v>
      </c>
      <c r="B38" s="11" t="s">
        <v>31</v>
      </c>
      <c r="C38" s="27" t="s">
        <v>94</v>
      </c>
      <c r="D38" s="12" t="s">
        <v>2</v>
      </c>
      <c r="E38" s="13"/>
      <c r="F38" s="13"/>
      <c r="G38" s="36">
        <f>VLOOKUP(B38,[2]Sheet1!$B$16:$G$66,6,0)</f>
        <v>1051882.3700000001</v>
      </c>
      <c r="H38" s="14">
        <f>VLOOKUP(B38,[2]Sheet1!$B$16:$H$66,7,0)</f>
        <v>315982234.63999999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317034117.00999999</v>
      </c>
      <c r="L38" s="32">
        <f>VLOOKUP(B38,[2]Sheet1!$B$16:$L$66,11,0)</f>
        <v>792925517.49000001</v>
      </c>
      <c r="M38" s="28">
        <f>L38/$L$67</f>
        <v>1.3426946631510143E-3</v>
      </c>
      <c r="N38" s="1"/>
    </row>
    <row r="39" spans="1:14" x14ac:dyDescent="0.25">
      <c r="A39" s="10">
        <f t="shared" si="0"/>
        <v>24</v>
      </c>
      <c r="B39" s="11" t="s">
        <v>23</v>
      </c>
      <c r="C39" s="27" t="s">
        <v>75</v>
      </c>
      <c r="D39" s="12" t="s">
        <v>2</v>
      </c>
      <c r="E39" s="13"/>
      <c r="F39" s="13"/>
      <c r="G39" s="36">
        <f>VLOOKUP(B39,[2]Sheet1!$B$16:$G$66,6,0)</f>
        <v>0</v>
      </c>
      <c r="H39" s="14">
        <f>VLOOKUP(B39,[2]Sheet1!$B$16:$H$66,7,0)</f>
        <v>38141042.730000004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38141042.730000004</v>
      </c>
      <c r="L39" s="32">
        <f>VLOOKUP(B39,[2]Sheet1!$B$16:$L$66,11,0)</f>
        <v>505781123.44999999</v>
      </c>
      <c r="M39" s="28">
        <f>L39/$L$67</f>
        <v>8.5646079007339296E-4</v>
      </c>
      <c r="N39" s="1"/>
    </row>
    <row r="40" spans="1:14" x14ac:dyDescent="0.25">
      <c r="A40" s="10">
        <f t="shared" si="0"/>
        <v>25</v>
      </c>
      <c r="B40" s="11" t="s">
        <v>34</v>
      </c>
      <c r="C40" s="27" t="s">
        <v>34</v>
      </c>
      <c r="D40" s="12" t="s">
        <v>2</v>
      </c>
      <c r="E40" s="13" t="s">
        <v>2</v>
      </c>
      <c r="F40" s="13"/>
      <c r="G40" s="36">
        <f>VLOOKUP(B40,[2]Sheet1!$B$16:$G$66,6,0)</f>
        <v>0</v>
      </c>
      <c r="H40" s="14">
        <f>VLOOKUP(B40,[2]Sheet1!$B$16:$H$66,7,0)</f>
        <v>51813760.170000002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51813760.170000002</v>
      </c>
      <c r="L40" s="32">
        <f>VLOOKUP(B40,[2]Sheet1!$B$16:$L$66,11,0)</f>
        <v>489815259.97999996</v>
      </c>
      <c r="M40" s="28">
        <f>L40/$L$67</f>
        <v>8.2942511118437655E-4</v>
      </c>
      <c r="N40" s="1"/>
    </row>
    <row r="41" spans="1:14" x14ac:dyDescent="0.25">
      <c r="A41" s="10">
        <f t="shared" si="0"/>
        <v>26</v>
      </c>
      <c r="B41" s="11" t="s">
        <v>13</v>
      </c>
      <c r="C41" s="27" t="s">
        <v>81</v>
      </c>
      <c r="D41" s="12" t="s">
        <v>2</v>
      </c>
      <c r="E41" s="13"/>
      <c r="F41" s="13"/>
      <c r="G41" s="36">
        <f>VLOOKUP(B41,[2]Sheet1!$B$16:$G$66,6,0)</f>
        <v>0</v>
      </c>
      <c r="H41" s="14">
        <f>VLOOKUP(B41,[2]Sheet1!$B$16:$H$66,7,0)</f>
        <v>88488527.25999999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88488527.25999999</v>
      </c>
      <c r="L41" s="32">
        <f>VLOOKUP(B41,[2]Sheet1!$B$16:$L$66,11,0)</f>
        <v>395882326.07999998</v>
      </c>
      <c r="M41" s="28">
        <f>L41/$L$67</f>
        <v>6.7036446014001464E-4</v>
      </c>
      <c r="N41" s="1"/>
    </row>
    <row r="42" spans="1:14" x14ac:dyDescent="0.25">
      <c r="A42" s="10">
        <v>27</v>
      </c>
      <c r="B42" s="11" t="s">
        <v>26</v>
      </c>
      <c r="C42" s="27" t="s">
        <v>96</v>
      </c>
      <c r="D42" s="12" t="s">
        <v>2</v>
      </c>
      <c r="E42" s="13"/>
      <c r="F42" s="13"/>
      <c r="G42" s="36">
        <f>VLOOKUP(B42,[2]Sheet1!$B$16:$G$66,6,0)</f>
        <v>0</v>
      </c>
      <c r="H42" s="14">
        <f>VLOOKUP(B42,[2]Sheet1!$B$16:$H$66,7,0)</f>
        <v>26063538.75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26063538.75</v>
      </c>
      <c r="L42" s="32">
        <f>VLOOKUP(B42,[2]Sheet1!$B$16:$L$66,11,0)</f>
        <v>357455578.07999998</v>
      </c>
      <c r="M42" s="28">
        <f>L42/$L$67</f>
        <v>6.0529480564689938E-4</v>
      </c>
      <c r="N42" s="1"/>
    </row>
    <row r="43" spans="1:14" x14ac:dyDescent="0.25">
      <c r="A43" s="10">
        <f t="shared" si="0"/>
        <v>28</v>
      </c>
      <c r="B43" s="11" t="s">
        <v>28</v>
      </c>
      <c r="C43" s="27" t="s">
        <v>87</v>
      </c>
      <c r="D43" s="12" t="s">
        <v>2</v>
      </c>
      <c r="E43" s="13"/>
      <c r="F43" s="13"/>
      <c r="G43" s="36">
        <f>VLOOKUP(B43,[2]Sheet1!$B$16:$G$66,6,0)</f>
        <v>0</v>
      </c>
      <c r="H43" s="14">
        <f>VLOOKUP(B43,[2]Sheet1!$B$16:$H$66,7,0)</f>
        <v>18111247.140000001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18111247.140000001</v>
      </c>
      <c r="L43" s="32">
        <f>VLOOKUP(B43,[2]Sheet1!$B$16:$L$66,11,0)</f>
        <v>313781271.90999997</v>
      </c>
      <c r="M43" s="28">
        <f>L43/$L$67</f>
        <v>5.3133923665864063E-4</v>
      </c>
      <c r="N43" s="1"/>
    </row>
    <row r="44" spans="1:14" x14ac:dyDescent="0.25">
      <c r="A44" s="10">
        <f t="shared" si="0"/>
        <v>29</v>
      </c>
      <c r="B44" s="11" t="s">
        <v>11</v>
      </c>
      <c r="C44" s="27" t="s">
        <v>74</v>
      </c>
      <c r="D44" s="12" t="s">
        <v>2</v>
      </c>
      <c r="E44" s="13" t="s">
        <v>103</v>
      </c>
      <c r="F44" s="13"/>
      <c r="G44" s="36">
        <f>VLOOKUP(B44,[2]Sheet1!$B$16:$G$66,6,0)</f>
        <v>0</v>
      </c>
      <c r="H44" s="14">
        <f>VLOOKUP(B44,[2]Sheet1!$B$16:$H$66,7,0)</f>
        <v>20036864.670000002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20036864.670000002</v>
      </c>
      <c r="L44" s="32">
        <f>VLOOKUP(B44,[2]Sheet1!$B$16:$L$66,11,0)</f>
        <v>239590586.19</v>
      </c>
      <c r="M44" s="28">
        <f>L44/$L$67</f>
        <v>4.0570897811041022E-4</v>
      </c>
      <c r="N44" s="1"/>
    </row>
    <row r="45" spans="1:14" x14ac:dyDescent="0.25">
      <c r="A45" s="10">
        <f t="shared" si="0"/>
        <v>30</v>
      </c>
      <c r="B45" s="11" t="s">
        <v>104</v>
      </c>
      <c r="C45" s="27" t="s">
        <v>111</v>
      </c>
      <c r="D45" s="12" t="s">
        <v>2</v>
      </c>
      <c r="E45" s="13"/>
      <c r="F45" s="13" t="s">
        <v>2</v>
      </c>
      <c r="G45" s="36">
        <f>VLOOKUP(B45,[2]Sheet1!$B$16:$G$66,6,0)</f>
        <v>0</v>
      </c>
      <c r="H45" s="14">
        <f>VLOOKUP(B45,[2]Sheet1!$B$16:$H$66,7,0)</f>
        <v>25449160.07</v>
      </c>
      <c r="I45" s="14">
        <v>0</v>
      </c>
      <c r="J45" s="14">
        <f>VLOOKUP(B45,[2]Sheet1!$B$16:$J$66,9,0)</f>
        <v>0</v>
      </c>
      <c r="K45" s="32">
        <f>VLOOKUP(B45,[2]Sheet1!$B$16:$K$66,10,0)</f>
        <v>25449160.07</v>
      </c>
      <c r="L45" s="32">
        <f>VLOOKUP(B45,[2]Sheet1!$B$16:$L$66,11,0)</f>
        <v>237702716.90000001</v>
      </c>
      <c r="M45" s="28">
        <f>L45/$L$67</f>
        <v>4.0251216836662283E-4</v>
      </c>
      <c r="N45" s="1"/>
    </row>
    <row r="46" spans="1:14" x14ac:dyDescent="0.25">
      <c r="A46" s="10">
        <f t="shared" si="0"/>
        <v>31</v>
      </c>
      <c r="B46" s="11" t="s">
        <v>40</v>
      </c>
      <c r="C46" s="27" t="s">
        <v>99</v>
      </c>
      <c r="D46" s="12" t="s">
        <v>2</v>
      </c>
      <c r="E46" s="13" t="s">
        <v>2</v>
      </c>
      <c r="F46" s="13" t="s">
        <v>2</v>
      </c>
      <c r="G46" s="36">
        <f>VLOOKUP(B46,[2]Sheet1!$B$16:$G$66,6,0)</f>
        <v>0</v>
      </c>
      <c r="H46" s="14">
        <f>VLOOKUP(B46,[2]Sheet1!$B$16:$H$66,7,0)</f>
        <v>1867163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1867163</v>
      </c>
      <c r="L46" s="32">
        <f>VLOOKUP(B46,[2]Sheet1!$B$16:$L$66,11,0)</f>
        <v>171438161.28000003</v>
      </c>
      <c r="M46" s="28">
        <f>L46/$L$67</f>
        <v>2.9030356462702938E-4</v>
      </c>
      <c r="N46" s="1"/>
    </row>
    <row r="47" spans="1:14" x14ac:dyDescent="0.25">
      <c r="A47" s="10">
        <f t="shared" si="0"/>
        <v>32</v>
      </c>
      <c r="B47" s="11" t="s">
        <v>41</v>
      </c>
      <c r="C47" s="27" t="s">
        <v>41</v>
      </c>
      <c r="D47" s="12" t="s">
        <v>2</v>
      </c>
      <c r="E47" s="13"/>
      <c r="F47" s="13"/>
      <c r="G47" s="36">
        <f>VLOOKUP(B47,[2]Sheet1!$B$16:$G$66,6,0)</f>
        <v>0</v>
      </c>
      <c r="H47" s="14">
        <f>VLOOKUP(B47,[2]Sheet1!$B$16:$H$66,7,0)</f>
        <v>3346660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3346660</v>
      </c>
      <c r="L47" s="32">
        <f>VLOOKUP(B47,[2]Sheet1!$B$16:$L$66,11,0)</f>
        <v>145434521.16</v>
      </c>
      <c r="M47" s="28">
        <f>L47/$L$67</f>
        <v>2.4627048958847256E-4</v>
      </c>
      <c r="N47" s="1"/>
    </row>
    <row r="48" spans="1:14" x14ac:dyDescent="0.25">
      <c r="A48" s="10">
        <f t="shared" si="0"/>
        <v>33</v>
      </c>
      <c r="B48" s="11" t="s">
        <v>42</v>
      </c>
      <c r="C48" s="27" t="s">
        <v>89</v>
      </c>
      <c r="D48" s="12" t="s">
        <v>2</v>
      </c>
      <c r="E48" s="13"/>
      <c r="F48" s="13"/>
      <c r="G48" s="36">
        <f>VLOOKUP(B48,[2]Sheet1!$B$16:$G$66,6,0)</f>
        <v>0</v>
      </c>
      <c r="H48" s="14">
        <f>VLOOKUP(B48,[2]Sheet1!$B$16:$H$66,7,0)</f>
        <v>1061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1061</v>
      </c>
      <c r="L48" s="32">
        <f>VLOOKUP(B48,[2]Sheet1!$B$16:$L$66,11,0)</f>
        <v>110379412.09999999</v>
      </c>
      <c r="M48" s="28">
        <f>L48/$L$67</f>
        <v>1.8691017539397778E-4</v>
      </c>
    </row>
    <row r="49" spans="1:17" x14ac:dyDescent="0.25">
      <c r="A49" s="10">
        <f t="shared" ref="A49:A64" si="1">+A48+1</f>
        <v>34</v>
      </c>
      <c r="B49" s="11" t="s">
        <v>18</v>
      </c>
      <c r="C49" s="27" t="s">
        <v>112</v>
      </c>
      <c r="D49" s="12" t="s">
        <v>2</v>
      </c>
      <c r="E49" s="13"/>
      <c r="F49" s="13"/>
      <c r="G49" s="36">
        <f>VLOOKUP(B49,[2]Sheet1!$B$16:$G$66,6,0)</f>
        <v>0</v>
      </c>
      <c r="H49" s="14">
        <f>VLOOKUP(B49,[2]Sheet1!$B$16:$H$66,7,0)</f>
        <v>10334855.6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10334855.6</v>
      </c>
      <c r="L49" s="32">
        <f>VLOOKUP(B49,[2]Sheet1!$B$16:$L$66,11,0)</f>
        <v>92934537.429999992</v>
      </c>
      <c r="M49" s="28">
        <f>L49/$L$67</f>
        <v>1.5737002363685801E-4</v>
      </c>
    </row>
    <row r="50" spans="1:17" s="16" customFormat="1" x14ac:dyDescent="0.25">
      <c r="A50" s="10">
        <f t="shared" si="1"/>
        <v>35</v>
      </c>
      <c r="B50" s="11" t="s">
        <v>19</v>
      </c>
      <c r="C50" s="27" t="s">
        <v>91</v>
      </c>
      <c r="D50" s="12" t="s">
        <v>2</v>
      </c>
      <c r="E50" s="13"/>
      <c r="F50" s="13"/>
      <c r="G50" s="36">
        <f>VLOOKUP(B50,[2]Sheet1!$B$16:$G$66,6,0)</f>
        <v>0</v>
      </c>
      <c r="H50" s="14">
        <f>VLOOKUP(B50,[2]Sheet1!$B$16:$H$66,7,0)</f>
        <v>3630000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3630000</v>
      </c>
      <c r="L50" s="32">
        <f>VLOOKUP(B50,[2]Sheet1!$B$16:$L$66,11,0)</f>
        <v>65207343.620000005</v>
      </c>
      <c r="M50" s="28">
        <f>L50/$L$67</f>
        <v>1.1041838148175441E-4</v>
      </c>
      <c r="N50" s="15"/>
    </row>
    <row r="51" spans="1:17" x14ac:dyDescent="0.25">
      <c r="A51" s="10">
        <f t="shared" si="1"/>
        <v>36</v>
      </c>
      <c r="B51" s="11" t="s">
        <v>20</v>
      </c>
      <c r="C51" s="27" t="s">
        <v>85</v>
      </c>
      <c r="D51" s="12" t="s">
        <v>2</v>
      </c>
      <c r="E51" s="13"/>
      <c r="F51" s="13"/>
      <c r="G51" s="36">
        <f>VLOOKUP(B51,[2]Sheet1!$B$16:$G$66,6,0)</f>
        <v>0</v>
      </c>
      <c r="H51" s="14">
        <f>VLOOKUP(B51,[2]Sheet1!$B$16:$H$66,7,0)</f>
        <v>0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0</v>
      </c>
      <c r="L51" s="32">
        <f>VLOOKUP(B51,[2]Sheet1!$B$16:$L$66,11,0)</f>
        <v>51197900.590000004</v>
      </c>
      <c r="M51" s="28">
        <f>L51/$L$67</f>
        <v>8.6695592928242633E-5</v>
      </c>
    </row>
    <row r="52" spans="1:17" x14ac:dyDescent="0.25">
      <c r="A52" s="10">
        <f t="shared" si="1"/>
        <v>37</v>
      </c>
      <c r="B52" s="11" t="s">
        <v>61</v>
      </c>
      <c r="C52" s="27" t="s">
        <v>62</v>
      </c>
      <c r="D52" s="12" t="s">
        <v>2</v>
      </c>
      <c r="E52" s="13"/>
      <c r="F52" s="13"/>
      <c r="G52" s="36">
        <f>VLOOKUP(B52,[2]Sheet1!$B$16:$G$66,6,0)</f>
        <v>0</v>
      </c>
      <c r="H52" s="14">
        <f>VLOOKUP(B52,[2]Sheet1!$B$16:$H$66,7,0)</f>
        <v>6036323.5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6036323.5</v>
      </c>
      <c r="L52" s="32">
        <f>VLOOKUP(B52,[2]Sheet1!$B$16:$L$66,11,0)</f>
        <v>40599874.600000001</v>
      </c>
      <c r="M52" s="28">
        <f>L52/$L$67</f>
        <v>6.8749502629933865E-5</v>
      </c>
    </row>
    <row r="53" spans="1:17" x14ac:dyDescent="0.25">
      <c r="A53" s="10">
        <f t="shared" si="1"/>
        <v>38</v>
      </c>
      <c r="B53" s="11" t="s">
        <v>25</v>
      </c>
      <c r="C53" s="27" t="s">
        <v>110</v>
      </c>
      <c r="D53" s="12" t="s">
        <v>2</v>
      </c>
      <c r="E53" s="13"/>
      <c r="F53" s="13"/>
      <c r="G53" s="36">
        <f>VLOOKUP(B53,[2]Sheet1!$B$16:$G$66,6,0)</f>
        <v>0</v>
      </c>
      <c r="H53" s="14">
        <f>VLOOKUP(B53,[2]Sheet1!$B$16:$H$66,7,0)</f>
        <v>0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0</v>
      </c>
      <c r="L53" s="32">
        <f>VLOOKUP(B53,[2]Sheet1!$B$16:$L$66,11,0)</f>
        <v>37770581</v>
      </c>
      <c r="M53" s="28">
        <f>L53/$L$67</f>
        <v>6.3958538871783363E-5</v>
      </c>
    </row>
    <row r="54" spans="1:17" x14ac:dyDescent="0.25">
      <c r="A54" s="10">
        <f t="shared" si="1"/>
        <v>39</v>
      </c>
      <c r="B54" s="11" t="s">
        <v>14</v>
      </c>
      <c r="C54" s="27" t="s">
        <v>83</v>
      </c>
      <c r="D54" s="12" t="s">
        <v>2</v>
      </c>
      <c r="E54" s="13" t="s">
        <v>2</v>
      </c>
      <c r="F54" s="13" t="s">
        <v>2</v>
      </c>
      <c r="G54" s="36">
        <f>VLOOKUP(B54,[2]Sheet1!$B$16:$G$66,6,0)</f>
        <v>0</v>
      </c>
      <c r="H54" s="14">
        <f>VLOOKUP(B54,[2]Sheet1!$B$16:$H$66,7,0)</f>
        <v>170615.7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170615.7</v>
      </c>
      <c r="L54" s="32">
        <f>VLOOKUP(B54,[2]Sheet1!$B$16:$L$66,11,0)</f>
        <v>28039903.760000002</v>
      </c>
      <c r="M54" s="28">
        <f>L54/$L$67</f>
        <v>4.7481167276590862E-5</v>
      </c>
    </row>
    <row r="55" spans="1:17" x14ac:dyDescent="0.25">
      <c r="A55" s="10">
        <f t="shared" si="1"/>
        <v>40</v>
      </c>
      <c r="B55" s="11" t="s">
        <v>29</v>
      </c>
      <c r="C55" s="27" t="s">
        <v>88</v>
      </c>
      <c r="D55" s="12" t="s">
        <v>2</v>
      </c>
      <c r="E55" s="13"/>
      <c r="F55" s="13"/>
      <c r="G55" s="36">
        <f>VLOOKUP(B55,[2]Sheet1!$B$16:$G$66,6,0)</f>
        <v>0</v>
      </c>
      <c r="H55" s="14">
        <f>VLOOKUP(B55,[2]Sheet1!$B$16:$H$66,7,0)</f>
        <v>1087540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1087540</v>
      </c>
      <c r="L55" s="32">
        <f>VLOOKUP(B55,[2]Sheet1!$B$16:$L$66,11,0)</f>
        <v>26271762.669999998</v>
      </c>
      <c r="M55" s="28">
        <f>L55/$L$67</f>
        <v>4.4487098410253785E-5</v>
      </c>
    </row>
    <row r="56" spans="1:17" x14ac:dyDescent="0.25">
      <c r="A56" s="10">
        <f t="shared" si="1"/>
        <v>41</v>
      </c>
      <c r="B56" s="11" t="s">
        <v>27</v>
      </c>
      <c r="C56" s="27" t="s">
        <v>90</v>
      </c>
      <c r="D56" s="12" t="s">
        <v>2</v>
      </c>
      <c r="E56" s="13"/>
      <c r="F56" s="13"/>
      <c r="G56" s="36">
        <f>VLOOKUP(B56,[2]Sheet1!$B$16:$G$66,6,0)</f>
        <v>0</v>
      </c>
      <c r="H56" s="14">
        <f>VLOOKUP(B56,[2]Sheet1!$B$16:$H$66,7,0)</f>
        <v>521351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521351</v>
      </c>
      <c r="L56" s="32">
        <f>VLOOKUP(B56,[2]Sheet1!$B$16:$L$66,11,0)</f>
        <v>11703897</v>
      </c>
      <c r="M56" s="28">
        <f>L56/$L$67</f>
        <v>1.9818708937144723E-5</v>
      </c>
    </row>
    <row r="57" spans="1:17" x14ac:dyDescent="0.25">
      <c r="A57" s="10">
        <f t="shared" si="1"/>
        <v>42</v>
      </c>
      <c r="B57" s="11" t="s">
        <v>36</v>
      </c>
      <c r="C57" s="27" t="s">
        <v>98</v>
      </c>
      <c r="D57" s="12" t="s">
        <v>2</v>
      </c>
      <c r="E57" s="13"/>
      <c r="F57" s="13"/>
      <c r="G57" s="36">
        <f>VLOOKUP(B57,[2]Sheet1!$B$16:$G$66,6,0)</f>
        <v>0</v>
      </c>
      <c r="H57" s="14">
        <f>VLOOKUP(B57,[2]Sheet1!$B$16:$H$66,7,0)</f>
        <v>55250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55250</v>
      </c>
      <c r="L57" s="32">
        <f>VLOOKUP(B57,[2]Sheet1!$B$16:$L$66,11,0)</f>
        <v>4324782</v>
      </c>
      <c r="M57" s="28">
        <f>L57/$L$67</f>
        <v>7.3233381731403332E-6</v>
      </c>
    </row>
    <row r="58" spans="1:17" x14ac:dyDescent="0.25">
      <c r="A58" s="10">
        <v>43</v>
      </c>
      <c r="B58" s="11" t="s">
        <v>120</v>
      </c>
      <c r="C58" s="27" t="s">
        <v>119</v>
      </c>
      <c r="D58" s="12" t="s">
        <v>2</v>
      </c>
      <c r="E58" s="13"/>
      <c r="F58" s="13"/>
      <c r="G58" s="36">
        <v>0</v>
      </c>
      <c r="H58" s="14">
        <v>108841.88</v>
      </c>
      <c r="I58" s="14">
        <v>0</v>
      </c>
      <c r="J58" s="14">
        <v>0</v>
      </c>
      <c r="K58" s="32">
        <v>108841.88</v>
      </c>
      <c r="L58" s="32">
        <v>332154.82</v>
      </c>
      <c r="M58" s="28">
        <f>L58/$L$67</f>
        <v>5.6245195080319803E-7</v>
      </c>
      <c r="Q58" s="1">
        <v>0</v>
      </c>
    </row>
    <row r="59" spans="1:17" x14ac:dyDescent="0.25">
      <c r="A59" s="10">
        <f t="shared" si="1"/>
        <v>44</v>
      </c>
      <c r="B59" s="11" t="s">
        <v>22</v>
      </c>
      <c r="C59" s="27" t="s">
        <v>77</v>
      </c>
      <c r="D59" s="12" t="s">
        <v>2</v>
      </c>
      <c r="E59" s="13" t="s">
        <v>2</v>
      </c>
      <c r="F59" s="13" t="s">
        <v>2</v>
      </c>
      <c r="G59" s="36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57820</v>
      </c>
      <c r="M59" s="28">
        <f>L59/$L$67</f>
        <v>9.7909076843867298E-8</v>
      </c>
    </row>
    <row r="60" spans="1:17" x14ac:dyDescent="0.25">
      <c r="A60" s="10">
        <v>45</v>
      </c>
      <c r="B60" s="11" t="s">
        <v>58</v>
      </c>
      <c r="C60" s="27" t="s">
        <v>93</v>
      </c>
      <c r="D60" s="12" t="s">
        <v>2</v>
      </c>
      <c r="E60" s="13"/>
      <c r="F60" s="13"/>
      <c r="G60" s="36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7" x14ac:dyDescent="0.25">
      <c r="A61" s="10">
        <f t="shared" si="1"/>
        <v>46</v>
      </c>
      <c r="B61" s="11" t="s">
        <v>37</v>
      </c>
      <c r="C61" s="27" t="s">
        <v>92</v>
      </c>
      <c r="D61" s="12" t="s">
        <v>2</v>
      </c>
      <c r="E61" s="13"/>
      <c r="F61" s="13"/>
      <c r="G61" s="36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7" x14ac:dyDescent="0.25">
      <c r="A62" s="10">
        <f t="shared" si="1"/>
        <v>47</v>
      </c>
      <c r="B62" s="11" t="s">
        <v>30</v>
      </c>
      <c r="C62" s="27" t="s">
        <v>76</v>
      </c>
      <c r="D62" s="12" t="s">
        <v>2</v>
      </c>
      <c r="E62" s="13"/>
      <c r="F62" s="13"/>
      <c r="G62" s="36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7" x14ac:dyDescent="0.25">
      <c r="A63" s="10">
        <f t="shared" si="1"/>
        <v>48</v>
      </c>
      <c r="B63" s="11" t="s">
        <v>33</v>
      </c>
      <c r="C63" s="27" t="s">
        <v>86</v>
      </c>
      <c r="D63" s="12" t="s">
        <v>2</v>
      </c>
      <c r="E63" s="13"/>
      <c r="F63" s="13"/>
      <c r="G63" s="36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f>L63/$L$67</f>
        <v>0</v>
      </c>
    </row>
    <row r="64" spans="1:17" x14ac:dyDescent="0.25">
      <c r="A64" s="10">
        <f t="shared" si="1"/>
        <v>49</v>
      </c>
      <c r="B64" s="11" t="s">
        <v>24</v>
      </c>
      <c r="C64" s="27" t="s">
        <v>95</v>
      </c>
      <c r="D64" s="12" t="s">
        <v>2</v>
      </c>
      <c r="E64" s="13" t="s">
        <v>2</v>
      </c>
      <c r="F64" s="13" t="s">
        <v>2</v>
      </c>
      <c r="G64" s="36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v>0</v>
      </c>
    </row>
    <row r="65" spans="1:14" x14ac:dyDescent="0.25">
      <c r="A65" s="10">
        <v>50</v>
      </c>
      <c r="B65" s="11" t="s">
        <v>60</v>
      </c>
      <c r="C65" s="27" t="s">
        <v>80</v>
      </c>
      <c r="D65" s="12" t="s">
        <v>2</v>
      </c>
      <c r="E65" s="13"/>
      <c r="F65" s="13"/>
      <c r="G65" s="36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115</v>
      </c>
      <c r="C66" s="27" t="s">
        <v>115</v>
      </c>
      <c r="D66" s="12" t="s">
        <v>2</v>
      </c>
      <c r="E66" s="13"/>
      <c r="F66" s="13"/>
      <c r="G66" s="36">
        <v>0</v>
      </c>
      <c r="H66" s="14">
        <v>0</v>
      </c>
      <c r="I66" s="14">
        <v>0</v>
      </c>
      <c r="J66" s="14">
        <v>0</v>
      </c>
      <c r="K66" s="32">
        <v>0</v>
      </c>
      <c r="L66" s="32">
        <v>130559.14</v>
      </c>
      <c r="M66" s="28">
        <v>0</v>
      </c>
    </row>
    <row r="67" spans="1:14" ht="16.5" customHeight="1" thickBot="1" x14ac:dyDescent="0.3">
      <c r="A67" s="43" t="s">
        <v>49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7">
        <v>19356973940.959999</v>
      </c>
      <c r="H67" s="33">
        <v>49208823133.980003</v>
      </c>
      <c r="I67" s="29">
        <f>SUM(I16:I66)</f>
        <v>0</v>
      </c>
      <c r="J67" s="33">
        <v>41638134810</v>
      </c>
      <c r="K67" s="34">
        <v>110203931884.94</v>
      </c>
      <c r="L67" s="29">
        <v>590547902848.71997</v>
      </c>
      <c r="M67" s="30">
        <v>1</v>
      </c>
      <c r="N67" s="17"/>
    </row>
    <row r="68" spans="1:14" x14ac:dyDescent="0.25">
      <c r="K68" s="19" t="s">
        <v>103</v>
      </c>
      <c r="M68" s="18"/>
      <c r="N68" s="17"/>
    </row>
    <row r="69" spans="1:14" ht="27.6" customHeight="1" x14ac:dyDescent="0.25">
      <c r="B69" s="42" t="s">
        <v>50</v>
      </c>
      <c r="C69" s="42"/>
      <c r="D69" s="7"/>
      <c r="E69" s="7"/>
      <c r="F69" s="7"/>
      <c r="G69" s="7"/>
      <c r="I69" s="20"/>
      <c r="K69" s="18"/>
      <c r="L69" s="1" t="s">
        <v>103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103</v>
      </c>
      <c r="I70" s="20">
        <f>SUM(I16:I66)</f>
        <v>0</v>
      </c>
      <c r="J70" s="18" t="s">
        <v>103</v>
      </c>
      <c r="K70" s="18" t="s">
        <v>103</v>
      </c>
      <c r="L70" s="18" t="s">
        <v>103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2025-05-12T07:38:36Z</cp:lastPrinted>
  <dcterms:created xsi:type="dcterms:W3CDTF">2017-06-09T07:51:20Z</dcterms:created>
  <dcterms:modified xsi:type="dcterms:W3CDTF">2025-07-21T07:58:52Z</dcterms:modified>
</cp:coreProperties>
</file>