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<sst xmlns="http://schemas.openxmlformats.org/spreadsheetml/2006/main" count="421" uniqueCount="141">
  <si>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</si>
  <si>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</si>
  <si>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</si>
  <si>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</si>
  <si>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</si>
  <si>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</si>
  <si>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</si>
  <si>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</si>
  <si>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</si>
  <si>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</si>
  <si>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</si>
  <si>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</si>
  <si>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</si>
  <si>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</si>
  <si>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</si>
  <si>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</si>
  <si>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</si>
  <si>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</si>
  <si>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</si>
  <si>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</si>
  <si>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</si>
  <si>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</si>
  <si>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</si>
  <si>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</si>
  <si>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</si>
  <si>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</si>
  <si>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</si>
  <si>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</si>
  <si>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</si>
  <si>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</si>
  <si>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</si>
  <si>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</si>
  <si>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</si>
  <si>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</si>
  <si>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</si>
  <si>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</si>
  <si>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</si>
  <si>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</si>
  <si>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</si>
  <si>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</si>
  <si>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</si>
  <si>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</si>
  <si>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</si>
  <si>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</si>
  <si>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</si>
  <si>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</si>
  <si>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</si>
  <si>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</si>
  <si>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</si>
  <si>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</si>
  <si>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</si>
  <si>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</si>
  <si>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</si>
  <si>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</si>
  <si>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</si>
  <si>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</si>
  <si>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</si>
  <si>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</si>
  <si>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</si>
  <si>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</si>
  <si>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</si>
  <si>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</si>
  <si>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</si>
  <si>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</si>
  <si>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</si>
  <si>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</si>
  <si>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</si>
  <si>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</si>
  <si>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</si>
  <si>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</si>
  <si>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</si>
  <si>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</si>
  <si>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</si>
  <si>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</si>
  <si>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</si>
  <si>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</si>
  <si>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</si>
  <si>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</si>
  <si>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</si>
  <si>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</si>
  <si>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</si>
  <si>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</si>
  <si>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</si>
  <si>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</si>
  <si>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</si>
  <si>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</si>
  <si>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</si>
  <si>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</si>
  <si>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</si>
  <si>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</si>
  <si>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</si>
  <si>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</si>
  <si>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</si>
  <si>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</si>
  <si>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</si>
  <si>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</si>
  <si>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</si>
  <si>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</si>
  <si>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</si>
  <si>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</si>
  <si>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</si>
  <si>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</si>
  <si>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</si>
  <si>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</si>
  <si>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</si>
  <si>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</si>
  <si>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</si>
  <si>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</si>
  <si>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</si>
  <si>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</si>
  <si>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</si>
  <si>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</si>
  <si>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</si>
  <si>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</si>
  <si>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</si>
  <si>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</si>
  <si>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</si>
  <si>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</si>
  <si>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</si>
  <si>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</si>
  <si>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</si>
  <si>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</si>
  <si>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</si>
  <si>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</si>
  <si>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</si>
  <si>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</si>
  <si>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</si>
  <si>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</si>
  <si>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</si>
  <si>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</si>
  <si>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</si>
  <si>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</si>
  <si>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</si>
  <si>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</si>
  <si>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</si>
  <si>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</si>
  <si>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</si>
  <si>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</si>
  <si>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</si>
  <si>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8-р сарын арилжааны дүн</t>
  </si>
  <si>
    <t xml:space="preserve">2019 оны 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</si>
</sst>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07%20Ariljaanii%20taila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110313</v>
          </cell>
          <cell r="E12">
            <v>13276058.55</v>
          </cell>
          <cell r="F12">
            <v>96325</v>
          </cell>
          <cell r="G12">
            <v>12409919.63</v>
          </cell>
          <cell r="H12">
            <v>25685978.18</v>
          </cell>
          <cell r="W12">
            <v>0</v>
          </cell>
          <cell r="X12">
            <v>206638</v>
          </cell>
          <cell r="Y12">
            <v>25685978.18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4800</v>
          </cell>
          <cell r="G14">
            <v>1968355</v>
          </cell>
          <cell r="H14">
            <v>1968355</v>
          </cell>
          <cell r="W14">
            <v>0</v>
          </cell>
          <cell r="X14">
            <v>4800</v>
          </cell>
          <cell r="Y14">
            <v>1968355</v>
          </cell>
        </row>
        <row r="15">
          <cell r="B15" t="str">
            <v>BDSC</v>
          </cell>
          <cell r="C15" t="str">
            <v>БиДиСек ХК</v>
          </cell>
          <cell r="D15">
            <v>628272</v>
          </cell>
          <cell r="E15">
            <v>284977605.5</v>
          </cell>
          <cell r="F15">
            <v>299622</v>
          </cell>
          <cell r="G15">
            <v>261716068.24</v>
          </cell>
          <cell r="H15">
            <v>546693673.74</v>
          </cell>
          <cell r="W15">
            <v>0</v>
          </cell>
          <cell r="X15">
            <v>927894</v>
          </cell>
          <cell r="Y15">
            <v>546693673.74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13389</v>
          </cell>
          <cell r="E18">
            <v>2522648.5</v>
          </cell>
          <cell r="F18">
            <v>26300</v>
          </cell>
          <cell r="G18">
            <v>3980910.5</v>
          </cell>
          <cell r="H18">
            <v>6503559</v>
          </cell>
          <cell r="W18">
            <v>0</v>
          </cell>
          <cell r="X18">
            <v>39689</v>
          </cell>
          <cell r="Y18">
            <v>6503559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15</v>
          </cell>
          <cell r="E20">
            <v>98100</v>
          </cell>
          <cell r="F20">
            <v>1046</v>
          </cell>
          <cell r="G20">
            <v>683048.46</v>
          </cell>
          <cell r="H20">
            <v>781148.46</v>
          </cell>
          <cell r="W20">
            <v>0</v>
          </cell>
          <cell r="X20">
            <v>1061</v>
          </cell>
          <cell r="Y20">
            <v>781148.46</v>
          </cell>
        </row>
        <row r="21">
          <cell r="B21" t="str">
            <v>BUMB</v>
          </cell>
          <cell r="C21" t="str">
            <v>Бумбат-Алтай ХХК</v>
          </cell>
          <cell r="D21">
            <v>303324</v>
          </cell>
          <cell r="E21">
            <v>153102759.82</v>
          </cell>
          <cell r="F21">
            <v>236434</v>
          </cell>
          <cell r="G21">
            <v>118863723.05</v>
          </cell>
          <cell r="H21">
            <v>271966482.87</v>
          </cell>
          <cell r="W21">
            <v>0</v>
          </cell>
          <cell r="X21">
            <v>539758</v>
          </cell>
          <cell r="Y21">
            <v>271966482.87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369180</v>
          </cell>
          <cell r="E22">
            <v>30431927.1</v>
          </cell>
          <cell r="F22">
            <v>464404</v>
          </cell>
          <cell r="G22">
            <v>49059596.34</v>
          </cell>
          <cell r="H22">
            <v>79491523.44</v>
          </cell>
          <cell r="S22">
            <v>533</v>
          </cell>
          <cell r="T22">
            <v>53747720</v>
          </cell>
          <cell r="U22">
            <v>533</v>
          </cell>
          <cell r="V22">
            <v>53747720</v>
          </cell>
          <cell r="W22">
            <v>107495440</v>
          </cell>
          <cell r="X22">
            <v>834650</v>
          </cell>
          <cell r="Y22">
            <v>186986963.44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65142</v>
          </cell>
          <cell r="E24">
            <v>29715000</v>
          </cell>
          <cell r="F24">
            <v>70434</v>
          </cell>
          <cell r="G24">
            <v>22026623.79</v>
          </cell>
          <cell r="H24">
            <v>51741623.79</v>
          </cell>
          <cell r="W24">
            <v>0</v>
          </cell>
          <cell r="X24">
            <v>135576</v>
          </cell>
          <cell r="Y24">
            <v>51741623.79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356</v>
          </cell>
          <cell r="E26">
            <v>4991120</v>
          </cell>
          <cell r="F26">
            <v>16541</v>
          </cell>
          <cell r="G26">
            <v>6974636.1</v>
          </cell>
          <cell r="H26">
            <v>11965756.1</v>
          </cell>
          <cell r="W26">
            <v>0</v>
          </cell>
          <cell r="X26">
            <v>16897</v>
          </cell>
          <cell r="Y26">
            <v>11965756.1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9283</v>
          </cell>
          <cell r="E28">
            <v>4246826.87</v>
          </cell>
          <cell r="F28">
            <v>31298</v>
          </cell>
          <cell r="G28">
            <v>7311652.53</v>
          </cell>
          <cell r="H28">
            <v>11558479.4</v>
          </cell>
          <cell r="W28">
            <v>0</v>
          </cell>
          <cell r="X28">
            <v>40581</v>
          </cell>
          <cell r="Y28">
            <v>11558479.4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400</v>
          </cell>
          <cell r="G29">
            <v>200000</v>
          </cell>
          <cell r="H29">
            <v>200000</v>
          </cell>
          <cell r="W29">
            <v>0</v>
          </cell>
          <cell r="X29">
            <v>400</v>
          </cell>
          <cell r="Y29">
            <v>200000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242921</v>
          </cell>
          <cell r="E33">
            <v>85839722.97</v>
          </cell>
          <cell r="F33">
            <v>286679</v>
          </cell>
          <cell r="G33">
            <v>67013814.8</v>
          </cell>
          <cell r="H33">
            <v>152853537.76999998</v>
          </cell>
          <cell r="W33">
            <v>0</v>
          </cell>
          <cell r="X33">
            <v>529600</v>
          </cell>
          <cell r="Y33">
            <v>152853537.76999998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22741</v>
          </cell>
          <cell r="E34">
            <v>8166035.8</v>
          </cell>
          <cell r="F34">
            <v>209</v>
          </cell>
          <cell r="G34">
            <v>267311</v>
          </cell>
          <cell r="H34">
            <v>8433346.8</v>
          </cell>
          <cell r="W34">
            <v>0</v>
          </cell>
          <cell r="X34">
            <v>22950</v>
          </cell>
          <cell r="Y34">
            <v>8433346.8</v>
          </cell>
        </row>
        <row r="35">
          <cell r="B35" t="str">
            <v>GDSC</v>
          </cell>
          <cell r="C35" t="str">
            <v>Гүүдсек ХХК</v>
          </cell>
          <cell r="D35">
            <v>94589</v>
          </cell>
          <cell r="E35">
            <v>6784973.71</v>
          </cell>
          <cell r="F35">
            <v>18906</v>
          </cell>
          <cell r="G35">
            <v>10607926</v>
          </cell>
          <cell r="H35">
            <v>17392899.71</v>
          </cell>
          <cell r="W35">
            <v>0</v>
          </cell>
          <cell r="X35">
            <v>113495</v>
          </cell>
          <cell r="Y35">
            <v>17392899.71</v>
          </cell>
        </row>
        <row r="36">
          <cell r="B36" t="str">
            <v>GLMT</v>
          </cell>
          <cell r="C36" t="str">
            <v>Голомт Капитал ХХК</v>
          </cell>
          <cell r="D36">
            <v>355377</v>
          </cell>
          <cell r="E36">
            <v>109815524.01</v>
          </cell>
          <cell r="F36">
            <v>479395</v>
          </cell>
          <cell r="G36">
            <v>120002310.59</v>
          </cell>
          <cell r="H36">
            <v>229817834.60000002</v>
          </cell>
          <cell r="S36">
            <v>249</v>
          </cell>
          <cell r="T36">
            <v>25258560</v>
          </cell>
          <cell r="U36">
            <v>249</v>
          </cell>
          <cell r="V36">
            <v>25258560</v>
          </cell>
          <cell r="W36">
            <v>50517120</v>
          </cell>
          <cell r="X36">
            <v>835270</v>
          </cell>
          <cell r="Y36">
            <v>280334954.6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34353</v>
          </cell>
          <cell r="E38">
            <v>7931020.5</v>
          </cell>
          <cell r="F38">
            <v>21018</v>
          </cell>
          <cell r="G38">
            <v>7753606.23</v>
          </cell>
          <cell r="H38">
            <v>15684626.73</v>
          </cell>
          <cell r="W38">
            <v>0</v>
          </cell>
          <cell r="X38">
            <v>55371</v>
          </cell>
          <cell r="Y38">
            <v>15684626.73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47077</v>
          </cell>
          <cell r="E39">
            <v>88116116</v>
          </cell>
          <cell r="F39">
            <v>665</v>
          </cell>
          <cell r="G39">
            <v>1290100</v>
          </cell>
          <cell r="H39">
            <v>89406216</v>
          </cell>
          <cell r="W39">
            <v>0</v>
          </cell>
          <cell r="X39">
            <v>47742</v>
          </cell>
          <cell r="Y39">
            <v>89406216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4825</v>
          </cell>
          <cell r="E41">
            <v>30094870</v>
          </cell>
          <cell r="F41">
            <v>2569</v>
          </cell>
          <cell r="G41">
            <v>12792350</v>
          </cell>
          <cell r="H41">
            <v>42887220</v>
          </cell>
          <cell r="W41">
            <v>0</v>
          </cell>
          <cell r="X41">
            <v>7394</v>
          </cell>
          <cell r="Y41">
            <v>42887220</v>
          </cell>
        </row>
        <row r="42">
          <cell r="B42" t="str">
            <v>MERG</v>
          </cell>
          <cell r="C42" t="str">
            <v>Мэргэн санаа ХХК</v>
          </cell>
          <cell r="D42">
            <v>89217</v>
          </cell>
          <cell r="E42">
            <v>14825415.8</v>
          </cell>
          <cell r="F42">
            <v>683</v>
          </cell>
          <cell r="G42">
            <v>386459</v>
          </cell>
          <cell r="H42">
            <v>15211874.8</v>
          </cell>
          <cell r="W42">
            <v>0</v>
          </cell>
          <cell r="X42">
            <v>89900</v>
          </cell>
          <cell r="Y42">
            <v>15211874.8</v>
          </cell>
        </row>
        <row r="43">
          <cell r="B43" t="str">
            <v>MIBG</v>
          </cell>
          <cell r="C43" t="str">
            <v>Эм Ай Би Жи ХХК</v>
          </cell>
          <cell r="D43">
            <v>51418</v>
          </cell>
          <cell r="E43">
            <v>15529245</v>
          </cell>
          <cell r="F43">
            <v>79648</v>
          </cell>
          <cell r="G43">
            <v>35748929.96</v>
          </cell>
          <cell r="H43">
            <v>51278174.96</v>
          </cell>
          <cell r="W43">
            <v>0</v>
          </cell>
          <cell r="X43">
            <v>131066</v>
          </cell>
          <cell r="Y43">
            <v>51278174.96</v>
          </cell>
        </row>
        <row r="44">
          <cell r="B44" t="str">
            <v>MICC</v>
          </cell>
          <cell r="C44" t="str">
            <v>Эм Ай Си Си ХХК</v>
          </cell>
          <cell r="D44">
            <v>14110</v>
          </cell>
          <cell r="E44">
            <v>7146599</v>
          </cell>
          <cell r="F44">
            <v>45152</v>
          </cell>
          <cell r="G44">
            <v>13107967</v>
          </cell>
          <cell r="H44">
            <v>20254566</v>
          </cell>
          <cell r="W44">
            <v>0</v>
          </cell>
          <cell r="X44">
            <v>59262</v>
          </cell>
          <cell r="Y44">
            <v>20254566</v>
          </cell>
        </row>
        <row r="45">
          <cell r="B45" t="str">
            <v>MNET</v>
          </cell>
          <cell r="C45" t="str">
            <v>Ард секюритиз ХХК</v>
          </cell>
          <cell r="D45">
            <v>858470</v>
          </cell>
          <cell r="E45">
            <v>501539796.22</v>
          </cell>
          <cell r="F45">
            <v>889692</v>
          </cell>
          <cell r="G45">
            <v>455569378.38</v>
          </cell>
          <cell r="H45">
            <v>957109174.6</v>
          </cell>
          <cell r="W45">
            <v>0</v>
          </cell>
          <cell r="X45">
            <v>1748162</v>
          </cell>
          <cell r="Y45">
            <v>957109174.6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417</v>
          </cell>
          <cell r="E47">
            <v>1053462</v>
          </cell>
          <cell r="F47">
            <v>124</v>
          </cell>
          <cell r="G47">
            <v>10862.4</v>
          </cell>
          <cell r="H47">
            <v>1064324.4</v>
          </cell>
          <cell r="W47">
            <v>0</v>
          </cell>
          <cell r="X47">
            <v>541</v>
          </cell>
          <cell r="Y47">
            <v>1064324.4</v>
          </cell>
        </row>
        <row r="48">
          <cell r="B48" t="str">
            <v>MSEC</v>
          </cell>
          <cell r="C48" t="str">
            <v>Монсек ХХК</v>
          </cell>
          <cell r="D48">
            <v>29834</v>
          </cell>
          <cell r="E48">
            <v>23642005.7</v>
          </cell>
          <cell r="F48">
            <v>5626</v>
          </cell>
          <cell r="G48">
            <v>3515760</v>
          </cell>
          <cell r="H48">
            <v>27157765.7</v>
          </cell>
          <cell r="W48">
            <v>0</v>
          </cell>
          <cell r="X48">
            <v>35460</v>
          </cell>
          <cell r="Y48">
            <v>27157765.7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124962</v>
          </cell>
          <cell r="E49">
            <v>48485318</v>
          </cell>
          <cell r="F49">
            <v>214153</v>
          </cell>
          <cell r="G49">
            <v>36844705.66</v>
          </cell>
          <cell r="H49">
            <v>85330023.66</v>
          </cell>
          <cell r="W49">
            <v>0</v>
          </cell>
          <cell r="X49">
            <v>339115</v>
          </cell>
          <cell r="Y49">
            <v>85330023.66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118891</v>
          </cell>
          <cell r="G50">
            <v>41722196</v>
          </cell>
          <cell r="H50">
            <v>41722196</v>
          </cell>
          <cell r="W50">
            <v>0</v>
          </cell>
          <cell r="X50">
            <v>118891</v>
          </cell>
          <cell r="Y50">
            <v>41722196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1934</v>
          </cell>
          <cell r="E52">
            <v>1590400</v>
          </cell>
          <cell r="F52">
            <v>0</v>
          </cell>
          <cell r="G52">
            <v>0</v>
          </cell>
          <cell r="H52">
            <v>1590400</v>
          </cell>
          <cell r="W52">
            <v>0</v>
          </cell>
          <cell r="X52">
            <v>1934</v>
          </cell>
          <cell r="Y52">
            <v>1590400</v>
          </cell>
        </row>
        <row r="53">
          <cell r="B53" t="str">
            <v>SECP</v>
          </cell>
          <cell r="C53" t="str">
            <v>СИКАП</v>
          </cell>
          <cell r="D53">
            <v>21</v>
          </cell>
          <cell r="E53">
            <v>21000</v>
          </cell>
          <cell r="F53">
            <v>0</v>
          </cell>
          <cell r="G53">
            <v>0</v>
          </cell>
          <cell r="H53">
            <v>21000</v>
          </cell>
          <cell r="W53">
            <v>0</v>
          </cell>
          <cell r="X53">
            <v>21</v>
          </cell>
          <cell r="Y53">
            <v>21000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2000</v>
          </cell>
          <cell r="G55">
            <v>568000</v>
          </cell>
          <cell r="H55">
            <v>568000</v>
          </cell>
          <cell r="W55">
            <v>0</v>
          </cell>
          <cell r="X55">
            <v>2000</v>
          </cell>
          <cell r="Y55">
            <v>568000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800527</v>
          </cell>
          <cell r="E56">
            <v>143524231.56</v>
          </cell>
          <cell r="F56">
            <v>699921</v>
          </cell>
          <cell r="G56">
            <v>143721484.17</v>
          </cell>
          <cell r="H56">
            <v>287245715.73</v>
          </cell>
          <cell r="W56">
            <v>0</v>
          </cell>
          <cell r="X56">
            <v>1500448</v>
          </cell>
          <cell r="Y56">
            <v>287245715.73</v>
          </cell>
        </row>
        <row r="57">
          <cell r="B57" t="str">
            <v>TABO</v>
          </cell>
          <cell r="C57" t="str">
            <v>Таван богд ХХК</v>
          </cell>
          <cell r="D57">
            <v>100</v>
          </cell>
          <cell r="E57">
            <v>27800</v>
          </cell>
          <cell r="F57">
            <v>87644</v>
          </cell>
          <cell r="G57">
            <v>31931298.76</v>
          </cell>
          <cell r="H57">
            <v>31959098.76</v>
          </cell>
          <cell r="W57">
            <v>0</v>
          </cell>
          <cell r="X57">
            <v>87744</v>
          </cell>
          <cell r="Y57">
            <v>31959098.76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13268</v>
          </cell>
          <cell r="E58">
            <v>14773875</v>
          </cell>
          <cell r="F58">
            <v>19051</v>
          </cell>
          <cell r="G58">
            <v>11580934.95</v>
          </cell>
          <cell r="H58">
            <v>26354809.95</v>
          </cell>
          <cell r="W58">
            <v>0</v>
          </cell>
          <cell r="X58">
            <v>32319</v>
          </cell>
          <cell r="Y58">
            <v>26354809.95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335003</v>
          </cell>
          <cell r="E59">
            <v>100312820.4</v>
          </cell>
          <cell r="F59">
            <v>330380</v>
          </cell>
          <cell r="G59">
            <v>161503919.89</v>
          </cell>
          <cell r="H59">
            <v>261816740.29</v>
          </cell>
          <cell r="W59">
            <v>0</v>
          </cell>
          <cell r="X59">
            <v>665383</v>
          </cell>
          <cell r="Y59">
            <v>261816740.29</v>
          </cell>
        </row>
        <row r="60">
          <cell r="B60" t="str">
            <v>TNGR</v>
          </cell>
          <cell r="C60" t="str">
            <v>Тэнгэр капитал ХХК</v>
          </cell>
          <cell r="D60">
            <v>18200</v>
          </cell>
          <cell r="E60">
            <v>4962189.5</v>
          </cell>
          <cell r="F60">
            <v>12971</v>
          </cell>
          <cell r="G60">
            <v>3220572.5</v>
          </cell>
          <cell r="H60">
            <v>8182762</v>
          </cell>
          <cell r="W60">
            <v>0</v>
          </cell>
          <cell r="X60">
            <v>31171</v>
          </cell>
          <cell r="Y60">
            <v>8182762</v>
          </cell>
        </row>
        <row r="61">
          <cell r="B61" t="str">
            <v>TTOL</v>
          </cell>
          <cell r="C61" t="str">
            <v>Апекс Капитал ҮЦК</v>
          </cell>
          <cell r="D61">
            <v>59948</v>
          </cell>
          <cell r="E61">
            <v>23464262.72</v>
          </cell>
          <cell r="F61">
            <v>82512</v>
          </cell>
          <cell r="G61">
            <v>91663214.41</v>
          </cell>
          <cell r="H61">
            <v>115127477.13</v>
          </cell>
          <cell r="W61">
            <v>0</v>
          </cell>
          <cell r="X61">
            <v>142460</v>
          </cell>
          <cell r="Y61">
            <v>115127477.13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702</v>
          </cell>
          <cell r="E62">
            <v>568072</v>
          </cell>
          <cell r="F62">
            <v>20355</v>
          </cell>
          <cell r="G62">
            <v>7079147</v>
          </cell>
          <cell r="H62">
            <v>7647219</v>
          </cell>
          <cell r="W62">
            <v>0</v>
          </cell>
          <cell r="X62">
            <v>21057</v>
          </cell>
          <cell r="Y62">
            <v>7647219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32192</v>
          </cell>
          <cell r="E65">
            <v>11037158.91</v>
          </cell>
          <cell r="F65">
            <v>65632</v>
          </cell>
          <cell r="G65">
            <v>29517178.8</v>
          </cell>
          <cell r="H65">
            <v>40554337.71</v>
          </cell>
          <cell r="W65">
            <v>0</v>
          </cell>
          <cell r="X65">
            <v>97824</v>
          </cell>
          <cell r="Y65">
            <v>40554337.71</v>
          </cell>
        </row>
        <row r="66">
          <cell r="B66" t="str">
            <v>нийт</v>
          </cell>
          <cell r="D66">
            <v>4731480</v>
          </cell>
          <cell r="E66">
            <v>1772613961.14</v>
          </cell>
          <cell r="F66">
            <v>4731480</v>
          </cell>
          <cell r="G66">
            <v>1772613961.1400003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S66">
            <v>782</v>
          </cell>
          <cell r="T66">
            <v>79006280</v>
          </cell>
          <cell r="U66">
            <v>782</v>
          </cell>
          <cell r="V66">
            <v>79006280</v>
          </cell>
          <cell r="X66">
            <v>9464524</v>
          </cell>
          <cell r="Y66">
            <v>3703240482.28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357513027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357513027</v>
          </cell>
          <cell r="N16">
            <v>77124585355.04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28776129281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28776129281</v>
          </cell>
          <cell r="N17">
            <v>50852472043.759995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114113709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114113709</v>
          </cell>
          <cell r="N18">
            <v>17452539581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102870801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102870801</v>
          </cell>
          <cell r="N19">
            <v>10610937495.55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G20">
            <v>15665208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15665208</v>
          </cell>
          <cell r="N20">
            <v>9483619450.279999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G21">
            <v>133826734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133826734</v>
          </cell>
          <cell r="N21">
            <v>7063276753.36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338544932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338544932</v>
          </cell>
          <cell r="N22">
            <v>6817750366.629999</v>
          </cell>
        </row>
        <row r="23">
          <cell r="B23" t="str">
            <v>BDSC</v>
          </cell>
          <cell r="C23" t="str">
            <v>"БИ ДИ СЕК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763536631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763536631</v>
          </cell>
          <cell r="N23">
            <v>6167482479.67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4493844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4493844</v>
          </cell>
          <cell r="N24">
            <v>8050811963.240001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G25">
            <v>79187846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79187846</v>
          </cell>
          <cell r="N25">
            <v>3419158035.22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185030180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185030180</v>
          </cell>
          <cell r="N26">
            <v>3005722174.55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G27">
            <v>65639750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65639750</v>
          </cell>
          <cell r="N27">
            <v>2454094858.9100003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519861825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519861825</v>
          </cell>
          <cell r="N28">
            <v>2182405228.27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50805321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50805321</v>
          </cell>
          <cell r="N29">
            <v>1928033239.25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5422057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5422057</v>
          </cell>
          <cell r="N30">
            <v>602029539.0799999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302033129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302033129</v>
          </cell>
          <cell r="N31">
            <v>522851616.53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10885935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10885935</v>
          </cell>
          <cell r="N32">
            <v>502756487.94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14051820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14051820</v>
          </cell>
          <cell r="N33">
            <v>451610701.05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90235730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90235730</v>
          </cell>
          <cell r="N34">
            <v>435850421.12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26145698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26145698</v>
          </cell>
          <cell r="N35">
            <v>400275013.81</v>
          </cell>
        </row>
        <row r="36">
          <cell r="B36" t="str">
            <v>DRBR</v>
          </cell>
          <cell r="C36" t="str">
            <v>"ДАРХАН БРОКЕР ҮЦК" ХХК</v>
          </cell>
          <cell r="D36" t="str">
            <v>●</v>
          </cell>
          <cell r="G36">
            <v>23959226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23959226</v>
          </cell>
          <cell r="N36">
            <v>389902483.49</v>
          </cell>
        </row>
        <row r="37">
          <cell r="B37" t="str">
            <v>DELG</v>
          </cell>
          <cell r="C37" t="str">
            <v>"ДЭЛГЭРХАНГАЙ СЕКЮРИТИЗ ҮЦК" ХХК</v>
          </cell>
          <cell r="D37" t="str">
            <v>●</v>
          </cell>
          <cell r="G37">
            <v>264221100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264221100</v>
          </cell>
          <cell r="N37">
            <v>388695079.31</v>
          </cell>
        </row>
        <row r="38">
          <cell r="B38" t="str">
            <v>GDEV</v>
          </cell>
          <cell r="C38" t="str">
            <v>"ГРАНДДЕВЕЛОПМЕНТ ҮЦК" ХХК</v>
          </cell>
          <cell r="D38" t="str">
            <v>●</v>
          </cell>
          <cell r="G38">
            <v>24998709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24998709</v>
          </cell>
          <cell r="N38">
            <v>363909222.15</v>
          </cell>
        </row>
        <row r="39">
          <cell r="B39" t="str">
            <v>TABO</v>
          </cell>
          <cell r="C39" t="str">
            <v>"ТАВАН БОГД ҮЦК" ХХК</v>
          </cell>
          <cell r="D39" t="str">
            <v>●</v>
          </cell>
          <cell r="G39">
            <v>21819620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21819620</v>
          </cell>
          <cell r="N39">
            <v>278265549.85</v>
          </cell>
        </row>
        <row r="40">
          <cell r="B40" t="str">
            <v>BLMB</v>
          </cell>
          <cell r="C40" t="str">
            <v>"БЛҮМСБЮРИ СЕКЮРИТИЕС ҮЦК" ХХК </v>
          </cell>
          <cell r="D40" t="str">
            <v>●</v>
          </cell>
          <cell r="E40" t="str">
            <v>●</v>
          </cell>
          <cell r="G40">
            <v>13015065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13015065</v>
          </cell>
          <cell r="N40">
            <v>278250740.92999995</v>
          </cell>
        </row>
        <row r="41">
          <cell r="B41" t="str">
            <v>MIBG</v>
          </cell>
          <cell r="C41" t="str">
            <v>"ЭМ АЙ БИ ЖИ ХХК ҮЦК"</v>
          </cell>
          <cell r="D41" t="str">
            <v>●</v>
          </cell>
          <cell r="E41" t="str">
            <v>●</v>
          </cell>
          <cell r="G41">
            <v>97534760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97534760</v>
          </cell>
          <cell r="N41">
            <v>273350380.7</v>
          </cell>
        </row>
        <row r="42">
          <cell r="B42" t="str">
            <v>CTRL</v>
          </cell>
          <cell r="C42" t="str">
            <v>ЦЕНТРАЛ СЕКЬЮРИТИЙЗ ҮЦК</v>
          </cell>
          <cell r="D42" t="str">
            <v>●</v>
          </cell>
          <cell r="G42">
            <v>22404955</v>
          </cell>
          <cell r="H42">
            <v>20800000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43204955</v>
          </cell>
          <cell r="N42">
            <v>227783231.86</v>
          </cell>
        </row>
        <row r="43">
          <cell r="B43" t="str">
            <v>GNDX</v>
          </cell>
          <cell r="C43" t="str">
            <v>"ГЕНДЕКС ҮЦК" ХХК</v>
          </cell>
          <cell r="D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202493948.76</v>
          </cell>
        </row>
        <row r="44">
          <cell r="B44" t="str">
            <v>HUN</v>
          </cell>
          <cell r="C44" t="str">
            <v>"ХҮННҮ ЭМПАЙР ҮЦК" ХХК</v>
          </cell>
          <cell r="D44" t="str">
            <v>●</v>
          </cell>
          <cell r="G44">
            <v>15764553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15764553</v>
          </cell>
          <cell r="N44">
            <v>193229812.87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18956098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18956098</v>
          </cell>
          <cell r="N45">
            <v>155933586.15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2192550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2192550</v>
          </cell>
          <cell r="N46">
            <v>78394381.5</v>
          </cell>
        </row>
        <row r="47">
          <cell r="B47" t="str">
            <v>ZGB</v>
          </cell>
          <cell r="C47" t="str">
            <v>"ЗЭТ ЖИ БИ ҮЦК" ХХК</v>
          </cell>
          <cell r="D47" t="str">
            <v>●</v>
          </cell>
          <cell r="G47">
            <v>8109806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8109806</v>
          </cell>
          <cell r="N47">
            <v>74250517.38</v>
          </cell>
        </row>
        <row r="48">
          <cell r="B48" t="str">
            <v>MERG</v>
          </cell>
          <cell r="C48" t="str">
            <v>"МЭРГЭН САНАА ҮЦК" ХХК</v>
          </cell>
          <cell r="D48" t="str">
            <v>●</v>
          </cell>
          <cell r="G48">
            <v>1644415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1644415</v>
          </cell>
          <cell r="N48">
            <v>70337595.47</v>
          </cell>
        </row>
        <row r="49">
          <cell r="B49" t="str">
            <v>ALTN</v>
          </cell>
          <cell r="C49" t="str">
            <v>"АЛТАН ХОРОМСОГ ҮЦК" ХХК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70254555</v>
          </cell>
        </row>
        <row r="50">
          <cell r="B50" t="str">
            <v>SECP</v>
          </cell>
          <cell r="C50" t="str">
            <v>"СИКАП 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1959000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1959000</v>
          </cell>
          <cell r="N50">
            <v>61309588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579500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579500</v>
          </cell>
          <cell r="N51">
            <v>60997633.8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53232662.300000004</v>
          </cell>
        </row>
        <row r="53">
          <cell r="B53" t="str">
            <v>ARGB</v>
          </cell>
          <cell r="C53" t="str">
            <v>"АРГАЙ БЭСТ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43456878.06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1160000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1160000</v>
          </cell>
          <cell r="N54">
            <v>32643122.9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49590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49590</v>
          </cell>
          <cell r="N56">
            <v>23840403.2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22123180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16379698.4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448796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448796</v>
          </cell>
          <cell r="N61">
            <v>6264891.649999999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74649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74649</v>
          </cell>
          <cell r="N63">
            <v>278619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32474885850</v>
          </cell>
          <cell r="H67">
            <v>20800000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32495685850</v>
          </cell>
          <cell r="N67">
            <v>212950054291.33984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SheetLayoutView="70" workbookViewId="0" topLeftCell="A1">
      <pane xSplit="3" ySplit="15" topLeftCell="H64" activePane="bottomRight" state="frozen"/>
      <selection pane="topRight" activeCell="D1" sqref="D1"/>
      <selection pane="bottomLeft" activeCell="A16" sqref="A16"/>
      <selection pane="bottomRight" activeCell="N67" sqref="N6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140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139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229817834.60000002</v>
      </c>
      <c r="H16" s="16">
        <f>VLOOKUP(B16,'[1]Brokers'!$B$9:$Z$69,22,0)</f>
        <v>50517120</v>
      </c>
      <c r="I16" s="16">
        <f>VLOOKUP(B16,'[1]Brokers'!$B$9:$R$69,17,0)</f>
        <v>0</v>
      </c>
      <c r="J16" s="16">
        <f>VLOOKUP(B16,'[2]Brokers'!$B$9:$M$69,12,0)</f>
        <v>0</v>
      </c>
      <c r="K16" s="16">
        <v>0</v>
      </c>
      <c r="L16" s="16">
        <v>0</v>
      </c>
      <c r="M16" s="27">
        <f aca="true" t="shared" si="0" ref="M16:M47">L16+I16+J16+H16+G16</f>
        <v>280334954.6</v>
      </c>
      <c r="N16" s="33">
        <f>VLOOKUP(B16,'[3]Sheet1'!$B$16:$N$67,13,0)+M16</f>
        <v>77404920309.64</v>
      </c>
      <c r="O16" s="35">
        <f aca="true" t="shared" si="1" ref="O16:O47">N16/$N$67</f>
        <v>0.35727552812210883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VLOOKUP(B17,'[1]Brokers'!$B$9:$H$69,7,0)</f>
        <v>261816740.29</v>
      </c>
      <c r="H17" s="16">
        <f>VLOOKUP(B17,'[1]Brokers'!$B$9:$Z$69,22,0)</f>
        <v>0</v>
      </c>
      <c r="I17" s="16">
        <f>VLOOKUP(B17,'[1]Brokers'!$B$9:$R$69,17,0)</f>
        <v>0</v>
      </c>
      <c r="J17" s="16">
        <f>VLOOKUP(B17,'[2]Brokers'!$B$9:$M$69,12,0)</f>
        <v>0</v>
      </c>
      <c r="K17" s="16">
        <v>0</v>
      </c>
      <c r="L17" s="16">
        <v>0</v>
      </c>
      <c r="M17" s="27">
        <f t="shared" si="0"/>
        <v>261816740.29</v>
      </c>
      <c r="N17" s="33">
        <f>VLOOKUP(B17,'[3]Sheet1'!$B$16:$N$67,13,0)+M17</f>
        <v>51114288784.049995</v>
      </c>
      <c r="O17" s="35">
        <f t="shared" si="1"/>
        <v>0.2359266626314595</v>
      </c>
      <c r="P17" s="25"/>
    </row>
    <row r="18" spans="1:16" ht="15">
      <c r="A18" s="34">
        <f aca="true" t="shared" si="2" ref="A18:A66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89406216</v>
      </c>
      <c r="H18" s="16">
        <f>VLOOKUP(B18,'[1]Brokers'!$B$9:$Z$69,22,0)</f>
        <v>0</v>
      </c>
      <c r="I18" s="16">
        <f>VLOOKUP(B18,'[1]Brokers'!$B$9:$R$69,17,0)</f>
        <v>0</v>
      </c>
      <c r="J18" s="16">
        <f>VLOOKUP(B18,'[2]Brokers'!$B$9:$M$69,12,0)</f>
        <v>0</v>
      </c>
      <c r="K18" s="16">
        <v>0</v>
      </c>
      <c r="L18" s="16">
        <v>0</v>
      </c>
      <c r="M18" s="27">
        <f t="shared" si="0"/>
        <v>89406216</v>
      </c>
      <c r="N18" s="33">
        <f>VLOOKUP(B18,'[3]Sheet1'!$B$16:$N$67,13,0)+M18</f>
        <v>17541945797</v>
      </c>
      <c r="O18" s="35">
        <f t="shared" si="1"/>
        <v>0.0809678238003696</v>
      </c>
      <c r="P18" s="25"/>
    </row>
    <row r="19" spans="1:16" ht="15">
      <c r="A19" s="34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79491523.44</v>
      </c>
      <c r="H19" s="16">
        <f>VLOOKUP(B19,'[1]Brokers'!$B$9:$Z$69,22,0)</f>
        <v>107495440</v>
      </c>
      <c r="I19" s="16">
        <f>VLOOKUP(B19,'[1]Brokers'!$B$9:$R$69,17,0)</f>
        <v>0</v>
      </c>
      <c r="J19" s="16">
        <f>VLOOKUP(B19,'[2]Brokers'!$B$9:$M$69,12,0)</f>
        <v>0</v>
      </c>
      <c r="K19" s="16">
        <v>0</v>
      </c>
      <c r="L19" s="16">
        <v>0</v>
      </c>
      <c r="M19" s="27">
        <f t="shared" si="0"/>
        <v>186986963.44</v>
      </c>
      <c r="N19" s="33">
        <f>VLOOKUP(B19,'[3]Sheet1'!$B$16:$N$67,13,0)+M19</f>
        <v>10797924458.99</v>
      </c>
      <c r="O19" s="35">
        <f t="shared" si="1"/>
        <v>0.04983965035137222</v>
      </c>
      <c r="P19" s="25"/>
    </row>
    <row r="20" spans="1:16" ht="15">
      <c r="A20" s="34">
        <f t="shared" si="2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VLOOKUP(B20,'[1]Brokers'!$B$9:$H$69,7,0)</f>
        <v>25685978.18</v>
      </c>
      <c r="H20" s="16">
        <f>VLOOKUP(B20,'[1]Brokers'!$B$9:$Z$69,22,0)</f>
        <v>0</v>
      </c>
      <c r="I20" s="16">
        <f>VLOOKUP(B20,'[1]Brokers'!$B$9:$R$69,17,0)</f>
        <v>0</v>
      </c>
      <c r="J20" s="16">
        <f>VLOOKUP(B20,'[2]Brokers'!$B$9:$M$69,12,0)</f>
        <v>0</v>
      </c>
      <c r="K20" s="16">
        <v>0</v>
      </c>
      <c r="L20" s="16">
        <v>0</v>
      </c>
      <c r="M20" s="27">
        <f t="shared" si="0"/>
        <v>25685978.18</v>
      </c>
      <c r="N20" s="33">
        <f>VLOOKUP(B20,'[3]Sheet1'!$B$16:$N$67,13,0)+M20</f>
        <v>9509305428.46</v>
      </c>
      <c r="O20" s="35">
        <f t="shared" si="1"/>
        <v>0.04389181082335363</v>
      </c>
      <c r="P20" s="25"/>
    </row>
    <row r="21" spans="1:16" ht="1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957109174.6</v>
      </c>
      <c r="H21" s="16">
        <f>VLOOKUP(B21,'[1]Brokers'!$B$9:$Z$69,22,0)</f>
        <v>0</v>
      </c>
      <c r="I21" s="16">
        <f>VLOOKUP(B21,'[1]Brokers'!$B$9:$R$69,17,0)</f>
        <v>0</v>
      </c>
      <c r="J21" s="16">
        <f>VLOOKUP(B21,'[2]Brokers'!$B$9:$M$69,12,0)</f>
        <v>0</v>
      </c>
      <c r="K21" s="16">
        <v>0</v>
      </c>
      <c r="L21" s="16">
        <v>0</v>
      </c>
      <c r="M21" s="27">
        <f t="shared" si="0"/>
        <v>957109174.6</v>
      </c>
      <c r="N21" s="33">
        <f>VLOOKUP(B21,'[3]Sheet1'!$B$16:$N$67,13,0)+M21</f>
        <v>7774859541.23</v>
      </c>
      <c r="O21" s="35">
        <f t="shared" si="1"/>
        <v>0.03588618188038134</v>
      </c>
      <c r="P21" s="25"/>
    </row>
    <row r="22" spans="1:16" ht="15">
      <c r="A22" s="34">
        <f t="shared" si="2"/>
        <v>7</v>
      </c>
      <c r="B22" s="12" t="s">
        <v>41</v>
      </c>
      <c r="C22" s="13" t="s">
        <v>42</v>
      </c>
      <c r="D22" s="14" t="s">
        <v>14</v>
      </c>
      <c r="E22" s="14" t="s">
        <v>14</v>
      </c>
      <c r="F22" s="15"/>
      <c r="G22" s="16">
        <f>VLOOKUP(B22,'[1]Brokers'!$B$9:$H$69,7,0)</f>
        <v>271966482.87</v>
      </c>
      <c r="H22" s="16">
        <f>VLOOKUP(B22,'[1]Brokers'!$B$9:$Z$69,22,0)</f>
        <v>0</v>
      </c>
      <c r="I22" s="16">
        <f>VLOOKUP(B22,'[1]Brokers'!$B$9:$R$69,17,0)</f>
        <v>0</v>
      </c>
      <c r="J22" s="16">
        <f>VLOOKUP(B22,'[2]Brokers'!$B$9:$M$69,12,0)</f>
        <v>0</v>
      </c>
      <c r="K22" s="16">
        <v>0</v>
      </c>
      <c r="L22" s="16">
        <v>0</v>
      </c>
      <c r="M22" s="27">
        <f t="shared" si="0"/>
        <v>271966482.87</v>
      </c>
      <c r="N22" s="33">
        <f>VLOOKUP(B22,'[3]Sheet1'!$B$16:$N$67,13,0)+M22</f>
        <v>7335243236.23</v>
      </c>
      <c r="O22" s="35">
        <f t="shared" si="1"/>
        <v>0.03385705831935102</v>
      </c>
      <c r="P22" s="25"/>
    </row>
    <row r="23" spans="1:16" ht="15">
      <c r="A23" s="34">
        <f t="shared" si="2"/>
        <v>8</v>
      </c>
      <c r="B23" s="12" t="s">
        <v>12</v>
      </c>
      <c r="C23" s="13" t="s">
        <v>13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546693673.74</v>
      </c>
      <c r="H23" s="16">
        <f>VLOOKUP(B23,'[1]Brokers'!$B$9:$Z$69,22,0)</f>
        <v>0</v>
      </c>
      <c r="I23" s="16">
        <f>VLOOKUP(B23,'[1]Brokers'!$B$9:$R$69,17,0)</f>
        <v>0</v>
      </c>
      <c r="J23" s="16">
        <f>VLOOKUP(B23,'[2]Brokers'!$B$9:$M$69,12,0)</f>
        <v>0</v>
      </c>
      <c r="K23" s="16">
        <v>0</v>
      </c>
      <c r="L23" s="16">
        <v>0</v>
      </c>
      <c r="M23" s="27">
        <f t="shared" si="0"/>
        <v>546693673.74</v>
      </c>
      <c r="N23" s="33">
        <f>VLOOKUP(B23,'[3]Sheet1'!$B$16:$N$67,13,0)+M23</f>
        <v>6714176153.41</v>
      </c>
      <c r="O23" s="35">
        <f t="shared" si="1"/>
        <v>0.030990417941373156</v>
      </c>
      <c r="P23" s="25"/>
    </row>
    <row r="24" spans="1:16" ht="1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 t="s">
        <v>14</v>
      </c>
      <c r="F24" s="15" t="s">
        <v>14</v>
      </c>
      <c r="G24" s="16">
        <f>VLOOKUP(B24,'[1]Brokers'!$B$9:$H$69,7,0)</f>
        <v>8182762</v>
      </c>
      <c r="H24" s="16">
        <f>VLOOKUP(B24,'[1]Brokers'!$B$9:$Z$69,22,0)</f>
        <v>0</v>
      </c>
      <c r="I24" s="16">
        <f>VLOOKUP(B24,'[1]Brokers'!$B$9:$R$69,17,0)</f>
        <v>0</v>
      </c>
      <c r="J24" s="16">
        <f>VLOOKUP(B24,'[2]Brokers'!$B$9:$M$69,12,0)</f>
        <v>0</v>
      </c>
      <c r="K24" s="16">
        <v>0</v>
      </c>
      <c r="L24" s="16">
        <v>0</v>
      </c>
      <c r="M24" s="27">
        <f t="shared" si="0"/>
        <v>8182762</v>
      </c>
      <c r="N24" s="33">
        <f>VLOOKUP(B24,'[3]Sheet1'!$B$16:$N$67,13,0)+M24</f>
        <v>8058994725.240001</v>
      </c>
      <c r="O24" s="35">
        <f t="shared" si="1"/>
        <v>0.037197655976849126</v>
      </c>
      <c r="P24" s="25"/>
    </row>
    <row r="25" spans="1:17" s="26" customFormat="1" ht="15">
      <c r="A25" s="34">
        <f t="shared" si="2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VLOOKUP(B25,'[1]Brokers'!$B$9:$H$69,7,0)</f>
        <v>115127477.13</v>
      </c>
      <c r="H25" s="16">
        <f>VLOOKUP(B25,'[1]Brokers'!$B$9:$Z$69,22,0)</f>
        <v>0</v>
      </c>
      <c r="I25" s="16">
        <f>VLOOKUP(B25,'[1]Brokers'!$B$9:$R$69,17,0)</f>
        <v>0</v>
      </c>
      <c r="J25" s="16">
        <f>VLOOKUP(B25,'[2]Brokers'!$B$9:$M$69,12,0)</f>
        <v>0</v>
      </c>
      <c r="K25" s="16">
        <v>0</v>
      </c>
      <c r="L25" s="16">
        <v>0</v>
      </c>
      <c r="M25" s="27">
        <f t="shared" si="0"/>
        <v>115127477.13</v>
      </c>
      <c r="N25" s="33">
        <f>VLOOKUP(B25,'[3]Sheet1'!$B$16:$N$67,13,0)+M25</f>
        <v>3534285512.35</v>
      </c>
      <c r="O25" s="35">
        <f t="shared" si="1"/>
        <v>0.01631309376597738</v>
      </c>
      <c r="P25" s="25"/>
      <c r="Q25" s="10"/>
    </row>
    <row r="26" spans="1:16" ht="15">
      <c r="A26" s="34">
        <f t="shared" si="2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VLOOKUP(B26,'[1]Brokers'!$B$9:$H$69,7,0)</f>
        <v>287245715.73</v>
      </c>
      <c r="H26" s="16">
        <f>VLOOKUP(B26,'[1]Brokers'!$B$9:$Z$69,22,0)</f>
        <v>0</v>
      </c>
      <c r="I26" s="16">
        <f>VLOOKUP(B26,'[1]Brokers'!$B$9:$R$69,17,0)</f>
        <v>0</v>
      </c>
      <c r="J26" s="16">
        <f>VLOOKUP(B26,'[2]Brokers'!$B$9:$M$69,12,0)</f>
        <v>0</v>
      </c>
      <c r="K26" s="16">
        <v>0</v>
      </c>
      <c r="L26" s="16">
        <v>0</v>
      </c>
      <c r="M26" s="27">
        <f t="shared" si="0"/>
        <v>287245715.73</v>
      </c>
      <c r="N26" s="33">
        <f>VLOOKUP(B26,'[3]Sheet1'!$B$16:$N$67,13,0)+M26</f>
        <v>3292967890.28</v>
      </c>
      <c r="O26" s="35">
        <f t="shared" si="1"/>
        <v>0.015199251383279478</v>
      </c>
      <c r="P26" s="25"/>
    </row>
    <row r="27" spans="1:16" ht="15">
      <c r="A27" s="34">
        <f t="shared" si="2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VLOOKUP(B27,'[1]Brokers'!$B$9:$H$69,7,0)</f>
        <v>42887220</v>
      </c>
      <c r="H27" s="16">
        <f>VLOOKUP(B27,'[1]Brokers'!$B$9:$Z$69,22,0)</f>
        <v>0</v>
      </c>
      <c r="I27" s="16">
        <f>VLOOKUP(B27,'[1]Brokers'!$B$9:$R$69,17,0)</f>
        <v>0</v>
      </c>
      <c r="J27" s="16">
        <f>VLOOKUP(B27,'[2]Brokers'!$B$9:$M$69,12,0)</f>
        <v>0</v>
      </c>
      <c r="K27" s="16">
        <v>0</v>
      </c>
      <c r="L27" s="16">
        <v>0</v>
      </c>
      <c r="M27" s="27">
        <f t="shared" si="0"/>
        <v>42887220</v>
      </c>
      <c r="N27" s="33">
        <f>VLOOKUP(B27,'[3]Sheet1'!$B$16:$N$67,13,0)+M27</f>
        <v>2496982078.9100003</v>
      </c>
      <c r="O27" s="35">
        <f t="shared" si="1"/>
        <v>0.01152524396879856</v>
      </c>
      <c r="P27" s="25"/>
    </row>
    <row r="28" spans="1:16" ht="15">
      <c r="A28" s="34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VLOOKUP(B28,'[1]Brokers'!$B$9:$H$69,7,0)</f>
        <v>152853537.76999998</v>
      </c>
      <c r="H28" s="16">
        <f>VLOOKUP(B28,'[1]Brokers'!$B$9:$Z$69,22,0)</f>
        <v>0</v>
      </c>
      <c r="I28" s="16">
        <f>VLOOKUP(B28,'[1]Brokers'!$B$9:$R$69,17,0)</f>
        <v>0</v>
      </c>
      <c r="J28" s="16">
        <f>VLOOKUP(B28,'[2]Brokers'!$B$9:$M$69,12,0)</f>
        <v>0</v>
      </c>
      <c r="K28" s="16">
        <v>0</v>
      </c>
      <c r="L28" s="16">
        <v>0</v>
      </c>
      <c r="M28" s="27">
        <f t="shared" si="0"/>
        <v>152853537.76999998</v>
      </c>
      <c r="N28" s="33">
        <f>VLOOKUP(B28,'[3]Sheet1'!$B$16:$N$67,13,0)+M28</f>
        <v>2335258766.04</v>
      </c>
      <c r="O28" s="35">
        <f t="shared" si="1"/>
        <v>0.010778782609699524</v>
      </c>
      <c r="P28" s="25"/>
    </row>
    <row r="29" spans="1:16" ht="15">
      <c r="A29" s="34">
        <f t="shared" si="2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VLOOKUP(B29,'[1]Brokers'!$B$9:$H$69,7,0)</f>
        <v>85330023.66</v>
      </c>
      <c r="H29" s="16">
        <f>VLOOKUP(B29,'[1]Brokers'!$B$9:$Z$69,22,0)</f>
        <v>0</v>
      </c>
      <c r="I29" s="16">
        <f>VLOOKUP(B29,'[1]Brokers'!$B$9:$R$69,17,0)</f>
        <v>0</v>
      </c>
      <c r="J29" s="16">
        <f>VLOOKUP(B29,'[2]Brokers'!$B$9:$M$69,12,0)</f>
        <v>0</v>
      </c>
      <c r="K29" s="16">
        <v>0</v>
      </c>
      <c r="L29" s="16">
        <v>0</v>
      </c>
      <c r="M29" s="27">
        <f t="shared" si="0"/>
        <v>85330023.66</v>
      </c>
      <c r="N29" s="33">
        <f>VLOOKUP(B29,'[3]Sheet1'!$B$16:$N$67,13,0)+M29</f>
        <v>2013363262.91</v>
      </c>
      <c r="O29" s="35">
        <f t="shared" si="1"/>
        <v>0.009293019360789107</v>
      </c>
      <c r="P29" s="25"/>
    </row>
    <row r="30" spans="1:16" ht="1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VLOOKUP(B30,'[1]Brokers'!$B$9:$H$69,7,0)</f>
        <v>1064324.4</v>
      </c>
      <c r="H30" s="16">
        <f>VLOOKUP(B30,'[1]Brokers'!$B$9:$Z$69,22,0)</f>
        <v>0</v>
      </c>
      <c r="I30" s="16">
        <f>VLOOKUP(B30,'[1]Brokers'!$B$9:$R$69,17,0)</f>
        <v>0</v>
      </c>
      <c r="J30" s="16">
        <f>VLOOKUP(B30,'[2]Brokers'!$B$9:$M$69,12,0)</f>
        <v>0</v>
      </c>
      <c r="K30" s="16">
        <v>0</v>
      </c>
      <c r="L30" s="16">
        <v>0</v>
      </c>
      <c r="M30" s="27">
        <f t="shared" si="0"/>
        <v>1064324.4</v>
      </c>
      <c r="N30" s="33">
        <f>VLOOKUP(B30,'[3]Sheet1'!$B$16:$N$67,13,0)+M30</f>
        <v>603093863.4799999</v>
      </c>
      <c r="O30" s="35">
        <f t="shared" si="1"/>
        <v>0.0027836819380483912</v>
      </c>
      <c r="P30" s="25"/>
    </row>
    <row r="31" spans="1:16" ht="1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VLOOKUP(B31,'[1]Brokers'!$B$9:$H$69,7,0)</f>
        <v>26354809.95</v>
      </c>
      <c r="H31" s="16">
        <f>VLOOKUP(B31,'[1]Brokers'!$B$9:$Z$69,22,0)</f>
        <v>0</v>
      </c>
      <c r="I31" s="16">
        <f>VLOOKUP(B31,'[1]Brokers'!$B$9:$R$69,17,0)</f>
        <v>0</v>
      </c>
      <c r="J31" s="16">
        <f>VLOOKUP(B31,'[2]Brokers'!$B$9:$M$69,12,0)</f>
        <v>0</v>
      </c>
      <c r="K31" s="16">
        <v>0</v>
      </c>
      <c r="L31" s="16">
        <v>0</v>
      </c>
      <c r="M31" s="27">
        <f t="shared" si="0"/>
        <v>26354809.95</v>
      </c>
      <c r="N31" s="33">
        <f>VLOOKUP(B31,'[3]Sheet1'!$B$16:$N$67,13,0)+M31</f>
        <v>549206426.48</v>
      </c>
      <c r="O31" s="35">
        <f t="shared" si="1"/>
        <v>0.0025349553398385342</v>
      </c>
      <c r="P31" s="25"/>
    </row>
    <row r="32" spans="1:16" ht="1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VLOOKUP(B32,'[1]Brokers'!$B$9:$H$69,7,0)</f>
        <v>17392899.71</v>
      </c>
      <c r="H32" s="16">
        <f>VLOOKUP(B32,'[1]Brokers'!$B$9:$Z$69,22,0)</f>
        <v>0</v>
      </c>
      <c r="I32" s="16">
        <f>VLOOKUP(B32,'[1]Brokers'!$B$9:$R$69,17,0)</f>
        <v>0</v>
      </c>
      <c r="J32" s="16">
        <f>VLOOKUP(B32,'[2]Brokers'!$B$9:$M$69,12,0)</f>
        <v>0</v>
      </c>
      <c r="K32" s="16">
        <v>0</v>
      </c>
      <c r="L32" s="16">
        <v>0</v>
      </c>
      <c r="M32" s="27">
        <f t="shared" si="0"/>
        <v>17392899.71</v>
      </c>
      <c r="N32" s="33">
        <f>VLOOKUP(B32,'[3]Sheet1'!$B$16:$N$67,13,0)+M32</f>
        <v>520149387.65</v>
      </c>
      <c r="O32" s="35">
        <f t="shared" si="1"/>
        <v>0.0024008376525891362</v>
      </c>
      <c r="P32" s="25"/>
    </row>
    <row r="33" spans="1:16" ht="15">
      <c r="A33" s="34">
        <f t="shared" si="2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VLOOKUP(B33,'[1]Brokers'!$B$9:$H$69,7,0)</f>
        <v>40554337.71</v>
      </c>
      <c r="H33" s="16">
        <f>VLOOKUP(B33,'[1]Brokers'!$B$9:$Z$69,22,0)</f>
        <v>0</v>
      </c>
      <c r="I33" s="16">
        <f>VLOOKUP(B33,'[1]Brokers'!$B$9:$R$69,17,0)</f>
        <v>0</v>
      </c>
      <c r="J33" s="16">
        <f>VLOOKUP(B33,'[2]Brokers'!$B$9:$M$69,12,0)</f>
        <v>0</v>
      </c>
      <c r="K33" s="16">
        <v>0</v>
      </c>
      <c r="L33" s="16">
        <v>0</v>
      </c>
      <c r="M33" s="27">
        <f t="shared" si="0"/>
        <v>40554337.71</v>
      </c>
      <c r="N33" s="33">
        <f>VLOOKUP(B33,'[3]Sheet1'!$B$16:$N$67,13,0)+M33</f>
        <v>476404758.83</v>
      </c>
      <c r="O33" s="35">
        <f t="shared" si="1"/>
        <v>0.00219892690451716</v>
      </c>
      <c r="P33" s="25"/>
    </row>
    <row r="34" spans="1:16" ht="15">
      <c r="A34" s="34">
        <f t="shared" si="2"/>
        <v>19</v>
      </c>
      <c r="B34" s="12" t="s">
        <v>106</v>
      </c>
      <c r="C34" s="13" t="s">
        <v>107</v>
      </c>
      <c r="D34" s="14" t="s">
        <v>14</v>
      </c>
      <c r="E34" s="15"/>
      <c r="F34" s="15"/>
      <c r="G34" s="16">
        <f>VLOOKUP(B34,'[1]Brokers'!$B$9:$H$69,7,0)</f>
        <v>1968355</v>
      </c>
      <c r="H34" s="16">
        <f>VLOOKUP(B34,'[1]Brokers'!$B$9:$Z$69,22,0)</f>
        <v>0</v>
      </c>
      <c r="I34" s="16">
        <f>VLOOKUP(B34,'[1]Brokers'!$B$9:$R$69,17,0)</f>
        <v>0</v>
      </c>
      <c r="J34" s="16">
        <f>VLOOKUP(B34,'[2]Brokers'!$B$9:$M$69,12,0)</f>
        <v>0</v>
      </c>
      <c r="K34" s="16">
        <v>0</v>
      </c>
      <c r="L34" s="16">
        <v>0</v>
      </c>
      <c r="M34" s="27">
        <f t="shared" si="0"/>
        <v>1968355</v>
      </c>
      <c r="N34" s="33">
        <f>VLOOKUP(B34,'[3]Sheet1'!$B$16:$N$67,13,0)+M34</f>
        <v>453579056.05</v>
      </c>
      <c r="O34" s="35">
        <f t="shared" si="1"/>
        <v>0.0020935710048810593</v>
      </c>
      <c r="P34" s="25"/>
    </row>
    <row r="35" spans="1:16" ht="1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VLOOKUP(B35,'[1]Brokers'!$B$9:$H$69,7,0)</f>
        <v>27157765.7</v>
      </c>
      <c r="H35" s="16">
        <f>VLOOKUP(B35,'[1]Brokers'!$B$9:$Z$69,22,0)</f>
        <v>0</v>
      </c>
      <c r="I35" s="16">
        <f>VLOOKUP(B35,'[1]Brokers'!$B$9:$R$69,17,0)</f>
        <v>0</v>
      </c>
      <c r="J35" s="16">
        <f>VLOOKUP(B35,'[2]Brokers'!$B$9:$M$69,12,0)</f>
        <v>0</v>
      </c>
      <c r="K35" s="16">
        <v>0</v>
      </c>
      <c r="L35" s="16">
        <v>0</v>
      </c>
      <c r="M35" s="27">
        <f t="shared" si="0"/>
        <v>27157765.7</v>
      </c>
      <c r="N35" s="33">
        <f>VLOOKUP(B35,'[3]Sheet1'!$B$16:$N$67,13,0)+M35</f>
        <v>427432779.51</v>
      </c>
      <c r="O35" s="35">
        <f t="shared" si="1"/>
        <v>0.0019728884342913987</v>
      </c>
      <c r="P35" s="25"/>
    </row>
    <row r="36" spans="1:16" ht="15">
      <c r="A36" s="34">
        <f t="shared" si="2"/>
        <v>21</v>
      </c>
      <c r="B36" s="12" t="s">
        <v>69</v>
      </c>
      <c r="C36" s="13" t="s">
        <v>70</v>
      </c>
      <c r="D36" s="14" t="s">
        <v>14</v>
      </c>
      <c r="E36" s="15"/>
      <c r="F36" s="15"/>
      <c r="G36" s="16">
        <f>VLOOKUP(B36,'[1]Brokers'!$B$9:$H$69,7,0)</f>
        <v>11558479.4</v>
      </c>
      <c r="H36" s="16">
        <f>VLOOKUP(B36,'[1]Brokers'!$B$9:$Z$69,22,0)</f>
        <v>0</v>
      </c>
      <c r="I36" s="16">
        <f>VLOOKUP(B36,'[1]Brokers'!$B$9:$R$69,17,0)</f>
        <v>0</v>
      </c>
      <c r="J36" s="16">
        <f>VLOOKUP(B36,'[2]Brokers'!$B$9:$M$69,12,0)</f>
        <v>0</v>
      </c>
      <c r="K36" s="16">
        <v>0</v>
      </c>
      <c r="L36" s="16">
        <v>0</v>
      </c>
      <c r="M36" s="27">
        <f t="shared" si="0"/>
        <v>11558479.4</v>
      </c>
      <c r="N36" s="33">
        <f>VLOOKUP(B36,'[3]Sheet1'!$B$16:$N$67,13,0)+M36</f>
        <v>401460962.89</v>
      </c>
      <c r="O36" s="35">
        <f t="shared" si="1"/>
        <v>0.0018530111130296203</v>
      </c>
      <c r="P36" s="25"/>
    </row>
    <row r="37" spans="1:16" ht="15">
      <c r="A37" s="34">
        <f t="shared" si="2"/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VLOOKUP(B37,'[1]Brokers'!$B$9:$H$69,7,0)</f>
        <v>11965756.1</v>
      </c>
      <c r="H37" s="16">
        <f>VLOOKUP(B37,'[1]Brokers'!$B$9:$Z$69,22,0)</f>
        <v>0</v>
      </c>
      <c r="I37" s="16">
        <f>VLOOKUP(B37,'[1]Brokers'!$B$9:$R$69,17,0)</f>
        <v>0</v>
      </c>
      <c r="J37" s="16">
        <f>VLOOKUP(B37,'[2]Brokers'!$B$9:$M$69,12,0)</f>
        <v>0</v>
      </c>
      <c r="K37" s="16">
        <v>0</v>
      </c>
      <c r="L37" s="16">
        <v>0</v>
      </c>
      <c r="M37" s="27">
        <f t="shared" si="0"/>
        <v>11965756.1</v>
      </c>
      <c r="N37" s="33">
        <f>VLOOKUP(B37,'[3]Sheet1'!$B$16:$N$67,13,0)+M37</f>
        <v>400660835.41</v>
      </c>
      <c r="O37" s="35">
        <f t="shared" si="1"/>
        <v>0.001849317989041656</v>
      </c>
      <c r="P37" s="25"/>
    </row>
    <row r="38" spans="1:16" ht="15">
      <c r="A38" s="34">
        <f t="shared" si="2"/>
        <v>23</v>
      </c>
      <c r="B38" s="12" t="s">
        <v>77</v>
      </c>
      <c r="C38" s="13" t="s">
        <v>78</v>
      </c>
      <c r="D38" s="14" t="s">
        <v>14</v>
      </c>
      <c r="E38" s="15"/>
      <c r="F38" s="15"/>
      <c r="G38" s="16">
        <f>VLOOKUP(B38,'[1]Brokers'!$B$9:$H$69,7,0)</f>
        <v>8433346.8</v>
      </c>
      <c r="H38" s="16">
        <f>VLOOKUP(B38,'[1]Brokers'!$B$9:$Z$69,22,0)</f>
        <v>0</v>
      </c>
      <c r="I38" s="16">
        <f>VLOOKUP(B38,'[1]Brokers'!$B$9:$R$69,17,0)</f>
        <v>0</v>
      </c>
      <c r="J38" s="16">
        <f>VLOOKUP(B38,'[2]Brokers'!$B$9:$M$69,12,0)</f>
        <v>0</v>
      </c>
      <c r="K38" s="16">
        <v>0</v>
      </c>
      <c r="L38" s="16">
        <v>0</v>
      </c>
      <c r="M38" s="27">
        <f t="shared" si="0"/>
        <v>8433346.8</v>
      </c>
      <c r="N38" s="33">
        <f>VLOOKUP(B38,'[3]Sheet1'!$B$16:$N$67,13,0)+M38</f>
        <v>372342568.95</v>
      </c>
      <c r="O38" s="35">
        <f t="shared" si="1"/>
        <v>0.0017186102308716744</v>
      </c>
      <c r="P38" s="25"/>
    </row>
    <row r="39" spans="1:17" ht="15">
      <c r="A39" s="34">
        <f t="shared" si="2"/>
        <v>24</v>
      </c>
      <c r="B39" s="12" t="s">
        <v>33</v>
      </c>
      <c r="C39" s="13" t="s">
        <v>34</v>
      </c>
      <c r="D39" s="14" t="s">
        <v>14</v>
      </c>
      <c r="E39" s="15" t="s">
        <v>14</v>
      </c>
      <c r="F39" s="15"/>
      <c r="G39" s="16">
        <f>VLOOKUP(B39,'[1]Brokers'!$B$9:$H$69,7,0)</f>
        <v>51278174.96</v>
      </c>
      <c r="H39" s="16">
        <f>VLOOKUP(B39,'[1]Brokers'!$B$9:$Z$69,22,0)</f>
        <v>0</v>
      </c>
      <c r="I39" s="16">
        <f>VLOOKUP(B39,'[1]Brokers'!$B$9:$R$69,17,0)</f>
        <v>0</v>
      </c>
      <c r="J39" s="16">
        <f>VLOOKUP(B39,'[2]Brokers'!$B$9:$M$69,12,0)</f>
        <v>0</v>
      </c>
      <c r="K39" s="16">
        <v>0</v>
      </c>
      <c r="L39" s="16">
        <v>0</v>
      </c>
      <c r="M39" s="27">
        <f t="shared" si="0"/>
        <v>51278174.96</v>
      </c>
      <c r="N39" s="33">
        <f>VLOOKUP(B39,'[3]Sheet1'!$B$16:$N$67,13,0)+M39</f>
        <v>324628555.65999997</v>
      </c>
      <c r="O39" s="35">
        <f t="shared" si="1"/>
        <v>0.0014983781160549754</v>
      </c>
      <c r="P39" s="25"/>
      <c r="Q39" s="1"/>
    </row>
    <row r="40" spans="1:16" ht="15">
      <c r="A40" s="34">
        <f t="shared" si="2"/>
        <v>25</v>
      </c>
      <c r="B40" s="12" t="s">
        <v>55</v>
      </c>
      <c r="C40" s="13" t="s">
        <v>56</v>
      </c>
      <c r="D40" s="14" t="s">
        <v>14</v>
      </c>
      <c r="E40" s="15"/>
      <c r="F40" s="15"/>
      <c r="G40" s="16">
        <f>VLOOKUP(B40,'[1]Brokers'!$B$9:$H$69,7,0)</f>
        <v>31959098.76</v>
      </c>
      <c r="H40" s="16">
        <f>VLOOKUP(B40,'[1]Brokers'!$B$9:$Z$69,22,0)</f>
        <v>0</v>
      </c>
      <c r="I40" s="16">
        <f>VLOOKUP(B40,'[1]Brokers'!$B$9:$R$69,17,0)</f>
        <v>0</v>
      </c>
      <c r="J40" s="16">
        <f>VLOOKUP(B40,'[2]Brokers'!$B$9:$M$69,12,0)</f>
        <v>0</v>
      </c>
      <c r="K40" s="16">
        <v>0</v>
      </c>
      <c r="L40" s="16">
        <v>0</v>
      </c>
      <c r="M40" s="27">
        <f t="shared" si="0"/>
        <v>31959098.76</v>
      </c>
      <c r="N40" s="33">
        <f>VLOOKUP(B40,'[3]Sheet1'!$B$16:$N$67,13,0)+M40</f>
        <v>310224648.61</v>
      </c>
      <c r="O40" s="35">
        <f t="shared" si="1"/>
        <v>0.0014318944419199914</v>
      </c>
      <c r="P40" s="25"/>
    </row>
    <row r="41" spans="1:16" ht="1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 t="s">
        <v>14</v>
      </c>
      <c r="F41" s="15"/>
      <c r="G41" s="16">
        <f>VLOOKUP(B41,'[1]Brokers'!$B$9:$H$69,7,0)</f>
        <v>6503559</v>
      </c>
      <c r="H41" s="16">
        <f>VLOOKUP(B41,'[1]Brokers'!$B$9:$Z$69,22,0)</f>
        <v>0</v>
      </c>
      <c r="I41" s="16">
        <f>VLOOKUP(B41,'[1]Brokers'!$B$9:$R$69,17,0)</f>
        <v>0</v>
      </c>
      <c r="J41" s="16">
        <f>VLOOKUP(B41,'[2]Brokers'!$B$9:$M$69,12,0)</f>
        <v>0</v>
      </c>
      <c r="K41" s="16">
        <v>0</v>
      </c>
      <c r="L41" s="16">
        <v>0</v>
      </c>
      <c r="M41" s="27">
        <f t="shared" si="0"/>
        <v>6503559</v>
      </c>
      <c r="N41" s="33">
        <f>VLOOKUP(B41,'[3]Sheet1'!$B$16:$N$67,13,0)+M41</f>
        <v>284754299.92999995</v>
      </c>
      <c r="O41" s="35">
        <f t="shared" si="1"/>
        <v>0.0013143317309230785</v>
      </c>
      <c r="P41" s="25"/>
    </row>
    <row r="42" spans="1:16" ht="15">
      <c r="A42" s="34">
        <f t="shared" si="2"/>
        <v>27</v>
      </c>
      <c r="B42" s="12" t="s">
        <v>132</v>
      </c>
      <c r="C42" s="13" t="s">
        <v>134</v>
      </c>
      <c r="D42" s="14" t="s">
        <v>14</v>
      </c>
      <c r="E42" s="15"/>
      <c r="F42" s="15"/>
      <c r="G42" s="16">
        <f>VLOOKUP(B42,'[1]Brokers'!$B$9:$H$69,7,0)</f>
        <v>51741623.79</v>
      </c>
      <c r="H42" s="16">
        <f>VLOOKUP(B42,'[1]Brokers'!$B$9:$Z$69,22,0)</f>
        <v>0</v>
      </c>
      <c r="I42" s="16">
        <f>VLOOKUP(B42,'[1]Brokers'!$B$9:$R$69,17,0)</f>
        <v>0</v>
      </c>
      <c r="J42" s="16">
        <f>VLOOKUP(B42,'[2]Brokers'!$B$9:$M$69,12,0)</f>
        <v>0</v>
      </c>
      <c r="K42" s="16">
        <v>0</v>
      </c>
      <c r="L42" s="16">
        <v>0</v>
      </c>
      <c r="M42" s="27">
        <f t="shared" si="0"/>
        <v>51741623.79</v>
      </c>
      <c r="N42" s="33">
        <f>VLOOKUP(B42,'[3]Sheet1'!$B$16:$N$67,13,0)+M42</f>
        <v>279524855.65000004</v>
      </c>
      <c r="O42" s="35">
        <f t="shared" si="1"/>
        <v>0.0012901943445728543</v>
      </c>
      <c r="P42" s="25"/>
    </row>
    <row r="43" spans="1:16" ht="1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VLOOKUP(B43,'[1]Brokers'!$B$9:$H$69,7,0)</f>
        <v>15684626.73</v>
      </c>
      <c r="H43" s="16">
        <f>VLOOKUP(B43,'[1]Brokers'!$B$9:$Z$69,22,0)</f>
        <v>0</v>
      </c>
      <c r="I43" s="16">
        <f>VLOOKUP(B43,'[1]Brokers'!$B$9:$R$69,17,0)</f>
        <v>0</v>
      </c>
      <c r="J43" s="16">
        <f>VLOOKUP(B43,'[2]Brokers'!$B$9:$M$69,12,0)</f>
        <v>0</v>
      </c>
      <c r="K43" s="16">
        <v>0</v>
      </c>
      <c r="L43" s="16">
        <v>0</v>
      </c>
      <c r="M43" s="27">
        <f t="shared" si="0"/>
        <v>15684626.73</v>
      </c>
      <c r="N43" s="33">
        <f>VLOOKUP(B43,'[3]Sheet1'!$B$16:$N$67,13,0)+M43</f>
        <v>208914439.6</v>
      </c>
      <c r="O43" s="35">
        <f t="shared" si="1"/>
        <v>0.0009642800023802717</v>
      </c>
      <c r="P43" s="25"/>
    </row>
    <row r="44" spans="1:16" ht="15">
      <c r="A44" s="34">
        <f t="shared" si="2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VLOOKUP(B44,'[1]Brokers'!$B$9:$H$69,7,0)</f>
        <v>0</v>
      </c>
      <c r="H44" s="16">
        <f>VLOOKUP(B44,'[1]Brokers'!$B$9:$Z$69,22,0)</f>
        <v>0</v>
      </c>
      <c r="I44" s="16">
        <f>VLOOKUP(B44,'[1]Brokers'!$B$9:$R$69,17,0)</f>
        <v>0</v>
      </c>
      <c r="J44" s="16">
        <f>VLOOKUP(B44,'[2]Brokers'!$B$9:$M$69,12,0)</f>
        <v>0</v>
      </c>
      <c r="K44" s="16">
        <v>0</v>
      </c>
      <c r="L44" s="16">
        <v>0</v>
      </c>
      <c r="M44" s="27">
        <f t="shared" si="0"/>
        <v>0</v>
      </c>
      <c r="N44" s="33">
        <f>VLOOKUP(B44,'[3]Sheet1'!$B$16:$N$67,13,0)+M44</f>
        <v>202493948.76</v>
      </c>
      <c r="O44" s="35">
        <f t="shared" si="1"/>
        <v>0.0009346451387761491</v>
      </c>
      <c r="P44" s="25"/>
    </row>
    <row r="45" spans="1:16" ht="1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VLOOKUP(B45,'[1]Brokers'!$B$9:$H$69,7,0)</f>
        <v>7647219</v>
      </c>
      <c r="H45" s="16">
        <f>VLOOKUP(B45,'[1]Brokers'!$B$9:$Z$69,22,0)</f>
        <v>0</v>
      </c>
      <c r="I45" s="16">
        <f>VLOOKUP(B45,'[1]Brokers'!$B$9:$R$69,17,0)</f>
        <v>0</v>
      </c>
      <c r="J45" s="16">
        <f>VLOOKUP(B45,'[2]Brokers'!$B$9:$M$69,12,0)</f>
        <v>0</v>
      </c>
      <c r="K45" s="16">
        <v>0</v>
      </c>
      <c r="L45" s="16">
        <v>0</v>
      </c>
      <c r="M45" s="27">
        <f t="shared" si="0"/>
        <v>7647219</v>
      </c>
      <c r="N45" s="33">
        <f>VLOOKUP(B45,'[3]Sheet1'!$B$16:$N$67,13,0)+M45</f>
        <v>163580805.15</v>
      </c>
      <c r="O45" s="35">
        <f t="shared" si="1"/>
        <v>0.0007550349295214957</v>
      </c>
      <c r="P45" s="25"/>
    </row>
    <row r="46" spans="1:16" ht="1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VLOOKUP(B46,'[1]Brokers'!$B$9:$H$69,7,0)</f>
        <v>20254566</v>
      </c>
      <c r="H46" s="16">
        <f>VLOOKUP(B46,'[1]Brokers'!$B$9:$Z$69,22,0)</f>
        <v>0</v>
      </c>
      <c r="I46" s="16">
        <f>VLOOKUP(B46,'[1]Brokers'!$B$9:$R$69,17,0)</f>
        <v>0</v>
      </c>
      <c r="J46" s="16">
        <f>VLOOKUP(B46,'[2]Brokers'!$B$9:$M$69,12,0)</f>
        <v>0</v>
      </c>
      <c r="K46" s="16">
        <v>0</v>
      </c>
      <c r="L46" s="16">
        <v>0</v>
      </c>
      <c r="M46" s="27">
        <f t="shared" si="0"/>
        <v>20254566</v>
      </c>
      <c r="N46" s="33">
        <f>VLOOKUP(B46,'[3]Sheet1'!$B$16:$N$67,13,0)+M46</f>
        <v>98648947.5</v>
      </c>
      <c r="O46" s="35">
        <f t="shared" si="1"/>
        <v>0.00045533093601497185</v>
      </c>
      <c r="P46" s="25"/>
    </row>
    <row r="47" spans="1:16" ht="15">
      <c r="A47" s="34">
        <f t="shared" si="2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VLOOKUP(B47,'[1]Brokers'!$B$9:$H$69,7,0)</f>
        <v>15211874.8</v>
      </c>
      <c r="H47" s="16">
        <f>VLOOKUP(B47,'[1]Brokers'!$B$9:$Z$69,22,0)</f>
        <v>0</v>
      </c>
      <c r="I47" s="16">
        <f>VLOOKUP(B47,'[1]Brokers'!$B$9:$R$69,17,0)</f>
        <v>0</v>
      </c>
      <c r="J47" s="16">
        <f>VLOOKUP(B47,'[2]Brokers'!$B$9:$M$69,12,0)</f>
        <v>0</v>
      </c>
      <c r="K47" s="16">
        <v>0</v>
      </c>
      <c r="L47" s="16">
        <v>0</v>
      </c>
      <c r="M47" s="27">
        <f t="shared" si="0"/>
        <v>15211874.8</v>
      </c>
      <c r="N47" s="33">
        <f>VLOOKUP(B47,'[3]Sheet1'!$B$16:$N$67,13,0)+M47</f>
        <v>85549470.27</v>
      </c>
      <c r="O47" s="35">
        <f t="shared" si="1"/>
        <v>0.0003948680787863865</v>
      </c>
      <c r="P47" s="25"/>
    </row>
    <row r="48" spans="1:16" ht="15">
      <c r="A48" s="34">
        <f t="shared" si="2"/>
        <v>33</v>
      </c>
      <c r="B48" s="12" t="s">
        <v>37</v>
      </c>
      <c r="C48" s="13" t="s">
        <v>38</v>
      </c>
      <c r="D48" s="14" t="s">
        <v>14</v>
      </c>
      <c r="E48" s="15" t="s">
        <v>14</v>
      </c>
      <c r="F48" s="15" t="s">
        <v>14</v>
      </c>
      <c r="G48" s="16">
        <f>VLOOKUP(B48,'[1]Brokers'!$B$9:$H$69,7,0)</f>
        <v>41722196</v>
      </c>
      <c r="H48" s="16">
        <f>VLOOKUP(B48,'[1]Brokers'!$B$9:$Z$69,22,0)</f>
        <v>0</v>
      </c>
      <c r="I48" s="16">
        <f>VLOOKUP(B48,'[1]Brokers'!$B$9:$R$69,17,0)</f>
        <v>0</v>
      </c>
      <c r="J48" s="16">
        <f>VLOOKUP(B48,'[2]Brokers'!$B$9:$M$69,12,0)</f>
        <v>0</v>
      </c>
      <c r="K48" s="16">
        <v>0</v>
      </c>
      <c r="L48" s="16">
        <v>0</v>
      </c>
      <c r="M48" s="27">
        <f aca="true" t="shared" si="3" ref="M48:M66">L48+I48+J48+H48+G48</f>
        <v>41722196</v>
      </c>
      <c r="N48" s="33">
        <f>VLOOKUP(B48,'[3]Sheet1'!$B$16:$N$67,13,0)+M48</f>
        <v>74365318.9</v>
      </c>
      <c r="O48" s="35">
        <f aca="true" t="shared" si="4" ref="O48:O66">N48/$N$67</f>
        <v>0.00034324573267027384</v>
      </c>
      <c r="P48" s="25"/>
    </row>
    <row r="49" spans="1:16" ht="15">
      <c r="A49" s="34">
        <f t="shared" si="2"/>
        <v>34</v>
      </c>
      <c r="B49" s="12" t="s">
        <v>96</v>
      </c>
      <c r="C49" s="13" t="s">
        <v>97</v>
      </c>
      <c r="D49" s="14" t="s">
        <v>14</v>
      </c>
      <c r="E49" s="15"/>
      <c r="F49" s="15"/>
      <c r="G49" s="16">
        <f>VLOOKUP(B49,'[1]Brokers'!$B$9:$H$69,7,0)</f>
        <v>0</v>
      </c>
      <c r="H49" s="16">
        <f>VLOOKUP(B49,'[1]Brokers'!$B$9:$Z$69,22,0)</f>
        <v>0</v>
      </c>
      <c r="I49" s="16">
        <f>VLOOKUP(B49,'[1]Brokers'!$B$9:$R$69,17,0)</f>
        <v>0</v>
      </c>
      <c r="J49" s="16">
        <f>VLOOKUP(B49,'[2]Brokers'!$B$9:$M$69,12,0)</f>
        <v>0</v>
      </c>
      <c r="K49" s="16">
        <v>0</v>
      </c>
      <c r="L49" s="16">
        <v>0</v>
      </c>
      <c r="M49" s="27">
        <f t="shared" si="3"/>
        <v>0</v>
      </c>
      <c r="N49" s="33">
        <f>VLOOKUP(B49,'[3]Sheet1'!$B$16:$N$67,13,0)+M49</f>
        <v>74250517.38</v>
      </c>
      <c r="O49" s="35">
        <f t="shared" si="4"/>
        <v>0.000342715846798379</v>
      </c>
      <c r="P49" s="25"/>
    </row>
    <row r="50" spans="1:16" ht="15">
      <c r="A50" s="34">
        <f t="shared" si="2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VLOOKUP(B50,'[1]Brokers'!$B$9:$H$69,7,0)</f>
        <v>0</v>
      </c>
      <c r="H50" s="16">
        <f>VLOOKUP(B50,'[1]Brokers'!$B$9:$Z$69,22,0)</f>
        <v>0</v>
      </c>
      <c r="I50" s="16">
        <f>VLOOKUP(B50,'[1]Brokers'!$B$9:$R$69,17,0)</f>
        <v>0</v>
      </c>
      <c r="J50" s="16">
        <f>VLOOKUP(B50,'[2]Brokers'!$B$9:$M$69,12,0)</f>
        <v>0</v>
      </c>
      <c r="K50" s="16">
        <v>0</v>
      </c>
      <c r="L50" s="16">
        <v>0</v>
      </c>
      <c r="M50" s="27">
        <f t="shared" si="3"/>
        <v>0</v>
      </c>
      <c r="N50" s="33">
        <f>VLOOKUP(B50,'[3]Sheet1'!$B$16:$N$67,13,0)+M50</f>
        <v>70254555</v>
      </c>
      <c r="O50" s="35">
        <f t="shared" si="4"/>
        <v>0.0003242718052056797</v>
      </c>
      <c r="P50" s="25"/>
    </row>
    <row r="51" spans="1:16" ht="15">
      <c r="A51" s="34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VLOOKUP(B51,'[1]Brokers'!$B$9:$H$69,7,0)</f>
        <v>781148.46</v>
      </c>
      <c r="H51" s="16">
        <f>VLOOKUP(B51,'[1]Brokers'!$B$9:$Z$69,22,0)</f>
        <v>0</v>
      </c>
      <c r="I51" s="16">
        <f>VLOOKUP(B51,'[1]Brokers'!$B$9:$R$69,17,0)</f>
        <v>0</v>
      </c>
      <c r="J51" s="16">
        <f>VLOOKUP(B51,'[2]Brokers'!$B$9:$M$69,12,0)</f>
        <v>0</v>
      </c>
      <c r="K51" s="16">
        <v>0</v>
      </c>
      <c r="L51" s="16">
        <v>0</v>
      </c>
      <c r="M51" s="27">
        <f t="shared" si="3"/>
        <v>781148.46</v>
      </c>
      <c r="N51" s="33">
        <f>VLOOKUP(B51,'[3]Sheet1'!$B$16:$N$67,13,0)+M51</f>
        <v>61778782.26</v>
      </c>
      <c r="O51" s="35">
        <f t="shared" si="4"/>
        <v>0.00028515043966699126</v>
      </c>
      <c r="P51" s="25"/>
    </row>
    <row r="52" spans="1:16" ht="15">
      <c r="A52" s="34">
        <f t="shared" si="2"/>
        <v>37</v>
      </c>
      <c r="B52" s="12" t="s">
        <v>57</v>
      </c>
      <c r="C52" s="13" t="s">
        <v>58</v>
      </c>
      <c r="D52" s="14" t="s">
        <v>14</v>
      </c>
      <c r="E52" s="15" t="s">
        <v>14</v>
      </c>
      <c r="F52" s="15" t="s">
        <v>14</v>
      </c>
      <c r="G52" s="16">
        <f>VLOOKUP(B52,'[1]Brokers'!$B$9:$H$69,7,0)</f>
        <v>21000</v>
      </c>
      <c r="H52" s="16">
        <f>VLOOKUP(B52,'[1]Brokers'!$B$9:$Z$69,22,0)</f>
        <v>0</v>
      </c>
      <c r="I52" s="16">
        <f>VLOOKUP(B52,'[1]Brokers'!$B$9:$R$69,17,0)</f>
        <v>0</v>
      </c>
      <c r="J52" s="16">
        <f>VLOOKUP(B52,'[2]Brokers'!$B$9:$M$69,12,0)</f>
        <v>0</v>
      </c>
      <c r="K52" s="16">
        <v>0</v>
      </c>
      <c r="L52" s="16">
        <v>0</v>
      </c>
      <c r="M52" s="27">
        <f t="shared" si="3"/>
        <v>21000</v>
      </c>
      <c r="N52" s="33">
        <f>VLOOKUP(B52,'[3]Sheet1'!$B$16:$N$67,13,0)+M52</f>
        <v>61330588</v>
      </c>
      <c r="O52" s="35">
        <f t="shared" si="4"/>
        <v>0.00028308172310088356</v>
      </c>
      <c r="P52" s="25"/>
    </row>
    <row r="53" spans="1:16" ht="1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VLOOKUP(B53,'[1]Brokers'!$B$9:$H$69,7,0)</f>
        <v>1590400</v>
      </c>
      <c r="H53" s="16">
        <f>VLOOKUP(B53,'[1]Brokers'!$B$9:$Z$69,22,0)</f>
        <v>0</v>
      </c>
      <c r="I53" s="16">
        <f>VLOOKUP(B53,'[1]Brokers'!$B$9:$R$69,17,0)</f>
        <v>0</v>
      </c>
      <c r="J53" s="16">
        <f>VLOOKUP(B53,'[2]Brokers'!$B$9:$M$69,12,0)</f>
        <v>0</v>
      </c>
      <c r="K53" s="16">
        <v>0</v>
      </c>
      <c r="L53" s="16">
        <v>0</v>
      </c>
      <c r="M53" s="27">
        <f t="shared" si="3"/>
        <v>1590400</v>
      </c>
      <c r="N53" s="33">
        <f>VLOOKUP(B53,'[3]Sheet1'!$B$16:$N$67,13,0)+M53</f>
        <v>54823062.300000004</v>
      </c>
      <c r="O53" s="35">
        <f t="shared" si="4"/>
        <v>0.00025304513534993485</v>
      </c>
      <c r="P53" s="25"/>
    </row>
    <row r="54" spans="1:16" ht="15">
      <c r="A54" s="34">
        <f t="shared" si="2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VLOOKUP(B54,'[1]Brokers'!$B$9:$Z$69,22,0)</f>
        <v>0</v>
      </c>
      <c r="I54" s="16">
        <f>VLOOKUP(B54,'[1]Brokers'!$B$9:$R$69,17,0)</f>
        <v>0</v>
      </c>
      <c r="J54" s="16">
        <f>VLOOKUP(B54,'[2]Brokers'!$B$9:$M$69,12,0)</f>
        <v>0</v>
      </c>
      <c r="K54" s="16">
        <v>0</v>
      </c>
      <c r="L54" s="16">
        <v>0</v>
      </c>
      <c r="M54" s="27">
        <f t="shared" si="3"/>
        <v>0</v>
      </c>
      <c r="N54" s="33">
        <f>VLOOKUP(B54,'[3]Sheet1'!$B$16:$N$67,13,0)+M54</f>
        <v>43456878.06</v>
      </c>
      <c r="O54" s="35">
        <f t="shared" si="4"/>
        <v>0.00020058258567176598</v>
      </c>
      <c r="P54" s="25"/>
    </row>
    <row r="55" spans="1:16" ht="1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VLOOKUP(B55,'[1]Brokers'!$B$9:$Z$69,22,0)</f>
        <v>0</v>
      </c>
      <c r="I55" s="16">
        <f>VLOOKUP(B55,'[1]Brokers'!$B$9:$R$69,17,0)</f>
        <v>0</v>
      </c>
      <c r="J55" s="16">
        <f>VLOOKUP(B55,'[2]Brokers'!$B$9:$M$69,12,0)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VLOOKUP(B55,'[3]Sheet1'!$B$16:$N$67,13,0)+M55</f>
        <v>30501540.8</v>
      </c>
      <c r="O55" s="35">
        <f t="shared" si="4"/>
        <v>0.00014078503090327298</v>
      </c>
      <c r="P55" s="25"/>
    </row>
    <row r="56" spans="1:17" s="18" customFormat="1" ht="1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200000</v>
      </c>
      <c r="H56" s="16">
        <f>VLOOKUP(B56,'[1]Brokers'!$B$9:$Z$69,22,0)</f>
        <v>0</v>
      </c>
      <c r="I56" s="16">
        <f>VLOOKUP(B56,'[1]Brokers'!$B$9:$R$69,17,0)</f>
        <v>0</v>
      </c>
      <c r="J56" s="16">
        <f>VLOOKUP(B56,'[2]Brokers'!$B$9:$M$69,12,0)</f>
        <v>0</v>
      </c>
      <c r="K56" s="16">
        <v>0</v>
      </c>
      <c r="L56" s="16">
        <v>0</v>
      </c>
      <c r="M56" s="27">
        <f t="shared" si="3"/>
        <v>200000</v>
      </c>
      <c r="N56" s="33">
        <f>VLOOKUP(B56,'[3]Sheet1'!$B$16:$N$67,13,0)+M56</f>
        <v>24040403.2</v>
      </c>
      <c r="O56" s="35">
        <f t="shared" si="4"/>
        <v>0.00011096255528963777</v>
      </c>
      <c r="P56" s="25"/>
      <c r="Q56" s="17"/>
    </row>
    <row r="57" spans="1:16" ht="1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VLOOKUP(B57,'[1]Brokers'!$B$9:$H$69,7,0)</f>
        <v>568000</v>
      </c>
      <c r="H57" s="16">
        <f>VLOOKUP(B57,'[1]Brokers'!$B$9:$Z$69,22,0)</f>
        <v>0</v>
      </c>
      <c r="I57" s="16">
        <f>VLOOKUP(B57,'[1]Brokers'!$B$9:$R$69,17,0)</f>
        <v>0</v>
      </c>
      <c r="J57" s="16">
        <f>VLOOKUP(B57,'[2]Brokers'!$B$9:$M$69,12,0)</f>
        <v>0</v>
      </c>
      <c r="K57" s="16"/>
      <c r="L57" s="16">
        <v>0</v>
      </c>
      <c r="M57" s="27">
        <f t="shared" si="3"/>
        <v>568000</v>
      </c>
      <c r="N57" s="33">
        <f>VLOOKUP(B57,'[3]Sheet1'!$B$16:$N$67,13,0)+M57</f>
        <v>22691180</v>
      </c>
      <c r="O57" s="35">
        <f t="shared" si="4"/>
        <v>0.0001047349869463555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0</v>
      </c>
      <c r="H58" s="16">
        <f>VLOOKUP(B58,'[1]Brokers'!$B$9:$Z$69,22,0)</f>
        <v>0</v>
      </c>
      <c r="I58" s="16">
        <f>VLOOKUP(B58,'[1]Brokers'!$B$9:$R$69,17,0)</f>
        <v>0</v>
      </c>
      <c r="J58" s="16">
        <f>VLOOKUP(B58,'[2]Brokers'!$B$9:$M$69,12,0)</f>
        <v>0</v>
      </c>
      <c r="K58" s="16">
        <v>0</v>
      </c>
      <c r="L58" s="16">
        <v>0</v>
      </c>
      <c r="M58" s="27">
        <f t="shared" si="3"/>
        <v>0</v>
      </c>
      <c r="N58" s="33">
        <f>VLOOKUP(B58,'[3]Sheet1'!$B$16:$N$67,13,0)+M58</f>
        <v>16379698.4</v>
      </c>
      <c r="O58" s="35">
        <f t="shared" si="4"/>
        <v>7.560327396412351E-05</v>
      </c>
      <c r="P58" s="25"/>
    </row>
    <row r="59" spans="1:16" ht="1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VLOOKUP(B59,'[1]Brokers'!$B$9:$Z$69,22,0)</f>
        <v>0</v>
      </c>
      <c r="I59" s="16">
        <f>VLOOKUP(B59,'[1]Brokers'!$B$9:$R$69,17,0)</f>
        <v>0</v>
      </c>
      <c r="J59" s="16">
        <f>VLOOKUP(B59,'[2]Brokers'!$B$9:$M$69,12,0)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VLOOKUP(B59,'[3]Sheet1'!$B$16:$N$67,13,0)+M59</f>
        <v>13805200</v>
      </c>
      <c r="O59" s="35">
        <f t="shared" si="4"/>
        <v>6.37202402780211E-05</v>
      </c>
      <c r="P59" s="25"/>
    </row>
    <row r="60" spans="1:16" ht="15">
      <c r="A60" s="34">
        <f t="shared" si="2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VLOOKUP(B60,'[1]Brokers'!$B$9:$H$69,7,0)</f>
        <v>0</v>
      </c>
      <c r="H60" s="16">
        <f>VLOOKUP(B60,'[1]Brokers'!$B$9:$Z$69,22,0)</f>
        <v>0</v>
      </c>
      <c r="I60" s="16">
        <f>VLOOKUP(B60,'[1]Brokers'!$B$9:$R$69,17,0)</f>
        <v>0</v>
      </c>
      <c r="J60" s="16">
        <f>VLOOKUP(B60,'[2]Brokers'!$B$9:$M$69,12,0)</f>
        <v>0</v>
      </c>
      <c r="K60" s="16">
        <v>0</v>
      </c>
      <c r="L60" s="16">
        <v>0</v>
      </c>
      <c r="M60" s="27">
        <f t="shared" si="3"/>
        <v>0</v>
      </c>
      <c r="N60" s="33">
        <f>VLOOKUP(B60,'[3]Sheet1'!$B$16:$N$67,13,0)+M60</f>
        <v>8829160</v>
      </c>
      <c r="O60" s="35">
        <f t="shared" si="4"/>
        <v>4.075248432859305E-05</v>
      </c>
      <c r="P60" s="25"/>
    </row>
    <row r="61" spans="1:16" ht="15">
      <c r="A61" s="34">
        <f t="shared" si="2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VLOOKUP(B61,'[1]Brokers'!$B$9:$H$69,7,0)</f>
        <v>0</v>
      </c>
      <c r="H61" s="16">
        <f>VLOOKUP(B61,'[1]Brokers'!$B$9:$Z$69,22,0)</f>
        <v>0</v>
      </c>
      <c r="I61" s="16">
        <f>VLOOKUP(B61,'[1]Brokers'!$B$9:$R$69,17,0)</f>
        <v>0</v>
      </c>
      <c r="J61" s="16">
        <f>VLOOKUP(B61,'[2]Brokers'!$B$9:$M$69,12,0)</f>
        <v>0</v>
      </c>
      <c r="K61" s="16">
        <v>0</v>
      </c>
      <c r="L61" s="16">
        <v>0</v>
      </c>
      <c r="M61" s="27">
        <f t="shared" si="3"/>
        <v>0</v>
      </c>
      <c r="N61" s="33">
        <f>VLOOKUP(B61,'[3]Sheet1'!$B$16:$N$67,13,0)+M61</f>
        <v>6264891.649999999</v>
      </c>
      <c r="O61" s="35">
        <f t="shared" si="4"/>
        <v>2.891666917203431E-05</v>
      </c>
      <c r="P61" s="25"/>
    </row>
    <row r="62" spans="1:16" ht="15">
      <c r="A62" s="34">
        <f t="shared" si="2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VLOOKUP(B62,'[1]Brokers'!$B$9:$H$69,7,0)</f>
        <v>0</v>
      </c>
      <c r="H62" s="16">
        <f>VLOOKUP(B62,'[1]Brokers'!$B$9:$Z$69,22,0)</f>
        <v>0</v>
      </c>
      <c r="I62" s="16">
        <f>VLOOKUP(B62,'[1]Brokers'!$B$9:$R$69,17,0)</f>
        <v>0</v>
      </c>
      <c r="J62" s="16">
        <f>VLOOKUP(B62,'[2]Brokers'!$B$9:$M$69,12,0)</f>
        <v>0</v>
      </c>
      <c r="K62" s="16">
        <v>0</v>
      </c>
      <c r="L62" s="16">
        <v>0</v>
      </c>
      <c r="M62" s="27">
        <f t="shared" si="3"/>
        <v>0</v>
      </c>
      <c r="N62" s="33">
        <f>VLOOKUP(B62,'[3]Sheet1'!$B$16:$N$67,13,0)+M62</f>
        <v>3077823.55</v>
      </c>
      <c r="O62" s="35">
        <f t="shared" si="4"/>
        <v>1.4206216218479406E-05</v>
      </c>
      <c r="P62" s="25"/>
    </row>
    <row r="63" spans="1:16" ht="15">
      <c r="A63" s="34">
        <f t="shared" si="2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VLOOKUP(B63,'[1]Brokers'!$B$9:$H$69,7,0)</f>
        <v>0</v>
      </c>
      <c r="H63" s="16">
        <f>VLOOKUP(B63,'[1]Brokers'!$B$9:$Z$69,22,0)</f>
        <v>0</v>
      </c>
      <c r="I63" s="16">
        <f>VLOOKUP(B63,'[1]Brokers'!$B$9:$R$69,17,0)</f>
        <v>0</v>
      </c>
      <c r="J63" s="16">
        <f>VLOOKUP(B63,'[2]Brokers'!$B$9:$M$69,12,0)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VLOOKUP(B63,'[3]Sheet1'!$B$16:$N$67,13,0)+M63</f>
        <v>278619</v>
      </c>
      <c r="O63" s="35">
        <f t="shared" si="4"/>
        <v>1.2860132142976532E-06</v>
      </c>
      <c r="P63" s="25"/>
    </row>
    <row r="64" spans="1:16" ht="1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VLOOKUP(B64,'[1]Brokers'!$B$9:$Z$69,22,0)</f>
        <v>0</v>
      </c>
      <c r="I64" s="16">
        <f>VLOOKUP(B64,'[1]Brokers'!$B$9:$R$69,17,0)</f>
        <v>0</v>
      </c>
      <c r="J64" s="16">
        <f>VLOOKUP(B64,'[2]Brokers'!$B$9:$M$69,12,0)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VLOOKUP(B64,'[3]Sheet1'!$B$16:$N$67,13,0)+M64</f>
        <v>0</v>
      </c>
      <c r="O64" s="35">
        <f t="shared" si="4"/>
        <v>0</v>
      </c>
      <c r="P64" s="25"/>
    </row>
    <row r="65" spans="1:16" ht="1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VLOOKUP(B65,'[1]Brokers'!$B$9:$H$69,7,0)</f>
        <v>0</v>
      </c>
      <c r="H65" s="16">
        <f>VLOOKUP(B65,'[1]Brokers'!$B$9:$Z$69,22,0)</f>
        <v>0</v>
      </c>
      <c r="I65" s="16">
        <f>VLOOKUP(B65,'[1]Brokers'!$B$9:$R$69,17,0)</f>
        <v>0</v>
      </c>
      <c r="J65" s="16">
        <f>VLOOKUP(B65,'[2]Brokers'!$B$9:$M$69,12,0)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VLOOKUP(B65,'[3]Sheet1'!$B$16:$N$67,13,0)+M65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VLOOKUP(B66,'[1]Brokers'!$B$9:$H$69,7,0)</f>
        <v>0</v>
      </c>
      <c r="H66" s="16">
        <f>VLOOKUP(B66,'[1]Brokers'!$B$9:$Z$69,22,0)</f>
        <v>0</v>
      </c>
      <c r="I66" s="16">
        <f>VLOOKUP(B66,'[1]Brokers'!$B$9:$R$69,17,0)</f>
        <v>0</v>
      </c>
      <c r="J66" s="16">
        <f>VLOOKUP(B66,'[2]Brokers'!$B$9:$M$69,12,0)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VLOOKUP(B66,'[3]Sheet1'!$B$16:$N$67,13,0)+M66</f>
        <v>0</v>
      </c>
      <c r="O66" s="35">
        <f t="shared" si="4"/>
        <v>0</v>
      </c>
      <c r="P66" s="25"/>
    </row>
    <row r="67" spans="1:17" ht="16.5" thickBot="1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aca="true" t="shared" si="5" ref="G67:O67">SUM(G16:G66)</f>
        <v>3545227922.2800007</v>
      </c>
      <c r="H67" s="37">
        <f t="shared" si="5"/>
        <v>158012560</v>
      </c>
      <c r="I67" s="37">
        <f t="shared" si="5"/>
        <v>0</v>
      </c>
      <c r="J67" s="37">
        <f t="shared" si="5"/>
        <v>0</v>
      </c>
      <c r="K67" s="37">
        <f t="shared" si="5"/>
        <v>0</v>
      </c>
      <c r="L67" s="37">
        <f t="shared" si="5"/>
        <v>0</v>
      </c>
      <c r="M67" s="37">
        <f t="shared" si="5"/>
        <v>3703240482.2800007</v>
      </c>
      <c r="N67" s="37">
        <f t="shared" si="5"/>
        <v>216653294773.62</v>
      </c>
      <c r="O67" s="38">
        <f t="shared" si="5"/>
        <v>1.0000000000000002</v>
      </c>
      <c r="P67" s="20"/>
      <c r="Q67" s="19"/>
    </row>
    <row r="68" spans="12:17" ht="15">
      <c r="L68" s="21"/>
      <c r="M68" s="22"/>
      <c r="O68" s="21"/>
      <c r="P68" s="20"/>
      <c r="Q68" s="19"/>
    </row>
    <row r="69" spans="2:17" ht="27.6" customHeight="1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3:17" ht="27.6" customHeight="1">
      <c r="C70" s="55"/>
      <c r="D70" s="55"/>
      <c r="E70" s="55"/>
      <c r="F70" s="55"/>
      <c r="M70" s="21"/>
      <c r="N70" s="21"/>
      <c r="P70" s="20"/>
      <c r="Q70" s="19"/>
    </row>
    <row r="71" spans="16:17" ht="15">
      <c r="P71" s="20"/>
      <c r="Q71" s="19"/>
    </row>
    <row r="72" spans="16:17" ht="15">
      <c r="P72" s="20"/>
      <c r="Q72" s="19"/>
    </row>
  </sheetData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VLOOKUP(B3,'[4]Brokers'!$B$9:$I$69,7,0)</f>
        <v>630324650.93</v>
      </c>
      <c r="H3" s="16">
        <f>VLOOKUP(B3,'[4]Brokers'!$B$9:$W$69,22,0)</f>
        <v>0</v>
      </c>
      <c r="I3" s="16">
        <f>VLOOKUP(B3,'[5]Brokers'!$B$9:$R$69,17,0)</f>
        <v>0</v>
      </c>
      <c r="J3" s="16">
        <f>VLOOKUP(B3,'[4]Brokers'!$B$9:$J$69,9,0)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VLOOKUP(B3,'[5]Brokers'!$B$9:$Y$67,24,0)+M3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VLOOKUP(B4,'[4]Brokers'!$B$9:$I$69,7,0)</f>
        <v>179538227.3</v>
      </c>
      <c r="H4" s="16">
        <f>VLOOKUP(B4,'[4]Brokers'!$B$9:$W$69,22,0)</f>
        <v>1155784950</v>
      </c>
      <c r="I4" s="16">
        <f>VLOOKUP(B4,'[5]Brokers'!$B$9:$R$69,17,0)</f>
        <v>0</v>
      </c>
      <c r="J4" s="16">
        <f>VLOOKUP(B4,'[4]Brokers'!$B$9:$J$69,9,0)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VLOOKUP(B4,'[5]Brokers'!$B$9:$Y$67,24,0)+M4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VLOOKUP(B5,'[4]Brokers'!$B$9:$I$69,7,0)</f>
        <v>1272458454.4</v>
      </c>
      <c r="H5" s="16">
        <f>VLOOKUP(B5,'[4]Brokers'!$B$9:$W$69,22,0)</f>
        <v>0</v>
      </c>
      <c r="I5" s="16">
        <f>VLOOKUP(B5,'[5]Brokers'!$B$9:$R$69,17,0)</f>
        <v>0</v>
      </c>
      <c r="J5" s="16">
        <f>VLOOKUP(B5,'[4]Brokers'!$B$9:$J$69,9,0)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VLOOKUP(B5,'[5]Brokers'!$B$9:$Y$67,24,0)+M5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VLOOKUP(B6,'[4]Brokers'!$B$9:$I$69,7,0)</f>
        <v>282505387.54</v>
      </c>
      <c r="H6" s="16">
        <f>VLOOKUP(B6,'[4]Brokers'!$B$9:$W$69,22,0)</f>
        <v>0</v>
      </c>
      <c r="I6" s="16">
        <f>VLOOKUP(B6,'[5]Brokers'!$B$9:$R$69,17,0)</f>
        <v>0</v>
      </c>
      <c r="J6" s="16">
        <f>VLOOKUP(B6,'[4]Brokers'!$B$9:$J$69,9,0)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VLOOKUP(B6,'[5]Brokers'!$B$9:$Y$67,24,0)+M6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VLOOKUP(B7,'[4]Brokers'!$B$9:$I$69,7,0)</f>
        <v>355005596.29999995</v>
      </c>
      <c r="H7" s="16">
        <f>VLOOKUP(B7,'[4]Brokers'!$B$9:$W$69,22,0)</f>
        <v>0</v>
      </c>
      <c r="I7" s="16">
        <f>VLOOKUP(B7,'[5]Brokers'!$B$9:$R$69,17,0)</f>
        <v>0</v>
      </c>
      <c r="J7" s="16">
        <f>VLOOKUP(B7,'[4]Brokers'!$B$9:$J$69,9,0)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VLOOKUP(B7,'[5]Brokers'!$B$9:$Y$67,24,0)+M7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VLOOKUP(B8,'[4]Brokers'!$B$9:$I$69,7,0)</f>
        <v>382320935.79999995</v>
      </c>
      <c r="H8" s="16">
        <f>VLOOKUP(B8,'[4]Brokers'!$B$9:$W$69,22,0)</f>
        <v>0</v>
      </c>
      <c r="I8" s="16">
        <f>VLOOKUP(B8,'[5]Brokers'!$B$9:$R$69,17,0)</f>
        <v>0</v>
      </c>
      <c r="J8" s="16">
        <f>VLOOKUP(B8,'[4]Brokers'!$B$9:$J$69,9,0)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VLOOKUP(B8,'[5]Brokers'!$B$9:$Y$67,24,0)+M8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VLOOKUP(B9,'[4]Brokers'!$B$9:$I$69,7,0)</f>
        <v>274140321.03</v>
      </c>
      <c r="H9" s="16">
        <f>VLOOKUP(B9,'[4]Brokers'!$B$9:$W$69,22,0)</f>
        <v>0</v>
      </c>
      <c r="I9" s="16">
        <f>VLOOKUP(B9,'[5]Brokers'!$B$9:$R$69,17,0)</f>
        <v>0</v>
      </c>
      <c r="J9" s="16">
        <f>VLOOKUP(B9,'[4]Brokers'!$B$9:$J$69,9,0)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VLOOKUP(B9,'[5]Brokers'!$B$9:$Y$67,24,0)+M9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VLOOKUP(B10,'[4]Brokers'!$B$9:$I$69,7,0)</f>
        <v>7267055.279999999</v>
      </c>
      <c r="H10" s="16">
        <f>VLOOKUP(B10,'[4]Brokers'!$B$9:$W$69,22,0)</f>
        <v>0</v>
      </c>
      <c r="I10" s="16">
        <f>VLOOKUP(B10,'[5]Brokers'!$B$9:$R$69,17,0)</f>
        <v>0</v>
      </c>
      <c r="J10" s="16">
        <f>VLOOKUP(B10,'[4]Brokers'!$B$9:$J$69,9,0)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VLOOKUP(B10,'[5]Brokers'!$B$9:$Y$67,24,0)+M10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VLOOKUP(B11,'[4]Brokers'!$B$9:$I$69,7,0)</f>
        <v>198540489.61</v>
      </c>
      <c r="H11" s="16">
        <f>VLOOKUP(B11,'[4]Brokers'!$B$9:$W$69,22,0)</f>
        <v>0</v>
      </c>
      <c r="I11" s="16">
        <f>VLOOKUP(B11,'[5]Brokers'!$B$9:$R$69,17,0)</f>
        <v>0</v>
      </c>
      <c r="J11" s="16">
        <f>VLOOKUP(B11,'[4]Brokers'!$B$9:$J$69,9,0)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VLOOKUP(B11,'[5]Brokers'!$B$9:$Y$67,24,0)+M11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VLOOKUP(B12,'[4]Brokers'!$B$9:$I$69,7,0)</f>
        <v>64587067.29000001</v>
      </c>
      <c r="H12" s="16">
        <f>VLOOKUP(B12,'[4]Brokers'!$B$9:$W$69,22,0)</f>
        <v>0</v>
      </c>
      <c r="I12" s="16">
        <f>VLOOKUP(B12,'[5]Brokers'!$B$9:$R$69,17,0)</f>
        <v>0</v>
      </c>
      <c r="J12" s="16">
        <f>VLOOKUP(B12,'[4]Brokers'!$B$9:$J$69,9,0)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VLOOKUP(B12,'[5]Brokers'!$B$9:$Y$67,24,0)+M12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VLOOKUP(B13,'[4]Brokers'!$B$9:$I$69,7,0)</f>
        <v>132119822</v>
      </c>
      <c r="H13" s="16">
        <f>VLOOKUP(B13,'[4]Brokers'!$B$9:$W$69,22,0)</f>
        <v>0</v>
      </c>
      <c r="I13" s="16">
        <f>VLOOKUP(B13,'[5]Brokers'!$B$9:$R$69,17,0)</f>
        <v>0</v>
      </c>
      <c r="J13" s="16">
        <f>VLOOKUP(B13,'[4]Brokers'!$B$9:$J$69,9,0)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VLOOKUP(B13,'[5]Brokers'!$B$9:$Y$67,24,0)+M13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VLOOKUP(B14,'[4]Brokers'!$B$9:$I$69,7,0)</f>
        <v>53972221.2</v>
      </c>
      <c r="H14" s="16">
        <f>VLOOKUP(B14,'[4]Brokers'!$B$9:$W$69,22,0)</f>
        <v>0</v>
      </c>
      <c r="I14" s="16">
        <f>VLOOKUP(B14,'[5]Brokers'!$B$9:$R$69,17,0)</f>
        <v>0</v>
      </c>
      <c r="J14" s="16">
        <f>VLOOKUP(B14,'[4]Brokers'!$B$9:$J$69,9,0)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VLOOKUP(B14,'[5]Brokers'!$B$9:$Y$67,24,0)+M14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VLOOKUP(B15,'[4]Brokers'!$B$9:$I$69,7,0)</f>
        <v>7031079</v>
      </c>
      <c r="H15" s="16">
        <f>VLOOKUP(B15,'[4]Brokers'!$B$9:$W$69,22,0)</f>
        <v>0</v>
      </c>
      <c r="I15" s="16">
        <f>VLOOKUP(B15,'[5]Brokers'!$B$9:$R$69,17,0)</f>
        <v>0</v>
      </c>
      <c r="J15" s="16">
        <f>VLOOKUP(B15,'[4]Brokers'!$B$9:$J$69,9,0)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VLOOKUP(B15,'[5]Brokers'!$B$9:$Y$67,24,0)+M15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VLOOKUP(B16,'[4]Brokers'!$B$9:$I$69,7,0)</f>
        <v>9439987</v>
      </c>
      <c r="H16" s="16">
        <f>VLOOKUP(B16,'[4]Brokers'!$B$9:$W$69,22,0)</f>
        <v>0</v>
      </c>
      <c r="I16" s="16">
        <f>VLOOKUP(B16,'[5]Brokers'!$B$9:$R$69,17,0)</f>
        <v>0</v>
      </c>
      <c r="J16" s="16">
        <f>VLOOKUP(B16,'[4]Brokers'!$B$9:$J$69,9,0)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VLOOKUP(B16,'[5]Brokers'!$B$9:$Y$67,24,0)+M16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VLOOKUP(B17,'[4]Brokers'!$B$9:$I$69,7,0)</f>
        <v>112802935.7</v>
      </c>
      <c r="H17" s="16">
        <f>VLOOKUP(B17,'[4]Brokers'!$B$9:$W$69,22,0)</f>
        <v>0</v>
      </c>
      <c r="I17" s="16">
        <f>VLOOKUP(B17,'[5]Brokers'!$B$9:$R$69,17,0)</f>
        <v>0</v>
      </c>
      <c r="J17" s="16">
        <f>VLOOKUP(B17,'[4]Brokers'!$B$9:$J$69,9,0)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VLOOKUP(B17,'[5]Brokers'!$B$9:$Y$67,24,0)+M17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VLOOKUP(B18,'[4]Brokers'!$B$9:$I$69,7,0)</f>
        <v>53280666.2</v>
      </c>
      <c r="H18" s="16">
        <f>VLOOKUP(B18,'[4]Brokers'!$B$9:$W$69,22,0)</f>
        <v>100000</v>
      </c>
      <c r="I18" s="16">
        <f>VLOOKUP(B18,'[5]Brokers'!$B$9:$R$69,17,0)</f>
        <v>0</v>
      </c>
      <c r="J18" s="16">
        <f>VLOOKUP(B18,'[4]Brokers'!$B$9:$J$69,9,0)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VLOOKUP(B18,'[5]Brokers'!$B$9:$Y$67,24,0)+M18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VLOOKUP(B19,'[4]Brokers'!$B$9:$I$69,7,0)</f>
        <v>62935340</v>
      </c>
      <c r="H19" s="16">
        <f>VLOOKUP(B19,'[4]Brokers'!$B$9:$W$69,22,0)</f>
        <v>0</v>
      </c>
      <c r="I19" s="16">
        <f>VLOOKUP(B19,'[5]Brokers'!$B$9:$R$69,17,0)</f>
        <v>0</v>
      </c>
      <c r="J19" s="16">
        <f>VLOOKUP(B19,'[4]Brokers'!$B$9:$J$69,9,0)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VLOOKUP(B19,'[5]Brokers'!$B$9:$Y$67,24,0)+M19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VLOOKUP(B20,'[4]Brokers'!$B$9:$I$69,7,0)</f>
        <v>13813765.16</v>
      </c>
      <c r="H20" s="16">
        <f>VLOOKUP(B20,'[4]Brokers'!$B$9:$W$69,22,0)</f>
        <v>0</v>
      </c>
      <c r="I20" s="16">
        <f>VLOOKUP(B20,'[5]Brokers'!$B$9:$R$69,17,0)</f>
        <v>0</v>
      </c>
      <c r="J20" s="16">
        <f>VLOOKUP(B20,'[4]Brokers'!$B$9:$J$69,9,0)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VLOOKUP(B20,'[5]Brokers'!$B$9:$Y$67,24,0)+M20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VLOOKUP(B21,'[4]Brokers'!$B$9:$I$69,7,0)</f>
        <v>36119868.65</v>
      </c>
      <c r="H21" s="16">
        <f>VLOOKUP(B21,'[4]Brokers'!$B$9:$W$69,22,0)</f>
        <v>0</v>
      </c>
      <c r="I21" s="16">
        <f>VLOOKUP(B21,'[5]Brokers'!$B$9:$R$69,17,0)</f>
        <v>0</v>
      </c>
      <c r="J21" s="16">
        <f>VLOOKUP(B21,'[4]Brokers'!$B$9:$J$69,9,0)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VLOOKUP(B21,'[5]Brokers'!$B$9:$Y$67,24,0)+M21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VLOOKUP(B22,'[4]Brokers'!$B$9:$I$69,7,0)</f>
        <v>22402798.18</v>
      </c>
      <c r="H22" s="16">
        <f>VLOOKUP(B22,'[4]Brokers'!$B$9:$W$69,22,0)</f>
        <v>0</v>
      </c>
      <c r="I22" s="16">
        <f>VLOOKUP(B22,'[5]Brokers'!$B$9:$R$69,17,0)</f>
        <v>0</v>
      </c>
      <c r="J22" s="16">
        <f>VLOOKUP(B22,'[4]Brokers'!$B$9:$J$69,9,0)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VLOOKUP(B22,'[5]Brokers'!$B$9:$Y$67,24,0)+M22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VLOOKUP(B23,'[4]Brokers'!$B$9:$I$69,7,0)</f>
        <v>27299103</v>
      </c>
      <c r="H23" s="16">
        <f>VLOOKUP(B23,'[4]Brokers'!$B$9:$W$69,22,0)</f>
        <v>0</v>
      </c>
      <c r="I23" s="16">
        <f>VLOOKUP(B23,'[5]Brokers'!$B$9:$R$69,17,0)</f>
        <v>0</v>
      </c>
      <c r="J23" s="16">
        <f>VLOOKUP(B23,'[4]Brokers'!$B$9:$J$69,9,0)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VLOOKUP(B23,'[5]Brokers'!$B$9:$Y$67,24,0)+M23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VLOOKUP(B24,'[4]Brokers'!$B$9:$I$69,7,0)</f>
        <v>50304492.3</v>
      </c>
      <c r="H24" s="16">
        <f>VLOOKUP(B24,'[4]Brokers'!$B$9:$W$69,22,0)</f>
        <v>0</v>
      </c>
      <c r="I24" s="16">
        <f>VLOOKUP(B24,'[5]Brokers'!$B$9:$R$69,17,0)</f>
        <v>0</v>
      </c>
      <c r="J24" s="16">
        <f>VLOOKUP(B24,'[4]Brokers'!$B$9:$J$69,9,0)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VLOOKUP(B24,'[5]Brokers'!$B$9:$Y$67,24,0)+M24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VLOOKUP(B25,'[4]Brokers'!$B$9:$I$69,7,0)</f>
        <v>15542272.399999999</v>
      </c>
      <c r="H25" s="16">
        <f>VLOOKUP(B25,'[4]Brokers'!$B$9:$W$69,22,0)</f>
        <v>0</v>
      </c>
      <c r="I25" s="16">
        <f>VLOOKUP(B25,'[5]Brokers'!$B$9:$R$69,17,0)</f>
        <v>0</v>
      </c>
      <c r="J25" s="16">
        <f>VLOOKUP(B25,'[4]Brokers'!$B$9:$J$69,9,0)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VLOOKUP(B25,'[5]Brokers'!$B$9:$Y$67,24,0)+M25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VLOOKUP(B26,'[4]Brokers'!$B$9:$I$69,7,0)</f>
        <v>2993720</v>
      </c>
      <c r="H26" s="16">
        <f>VLOOKUP(B26,'[4]Brokers'!$B$9:$W$69,22,0)</f>
        <v>0</v>
      </c>
      <c r="I26" s="16">
        <f>VLOOKUP(B26,'[5]Brokers'!$B$9:$R$69,17,0)</f>
        <v>0</v>
      </c>
      <c r="J26" s="16">
        <f>VLOOKUP(B26,'[4]Brokers'!$B$9:$J$69,9,0)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VLOOKUP(B26,'[5]Brokers'!$B$9:$Y$67,24,0)+M26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VLOOKUP(B27,'[4]Brokers'!$B$9:$I$69,7,0)</f>
        <v>26908898</v>
      </c>
      <c r="H27" s="16">
        <f>VLOOKUP(B27,'[4]Brokers'!$B$9:$W$69,22,0)</f>
        <v>0</v>
      </c>
      <c r="I27" s="16">
        <f>VLOOKUP(B27,'[5]Brokers'!$B$9:$R$69,17,0)</f>
        <v>0</v>
      </c>
      <c r="J27" s="16">
        <f>VLOOKUP(B27,'[4]Brokers'!$B$9:$J$69,9,0)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VLOOKUP(B27,'[5]Brokers'!$B$9:$Y$67,24,0)+M27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VLOOKUP(B28,'[4]Brokers'!$B$9:$I$69,7,0)</f>
        <v>17535498</v>
      </c>
      <c r="H28" s="16">
        <f>VLOOKUP(B28,'[4]Brokers'!$B$9:$W$69,22,0)</f>
        <v>0</v>
      </c>
      <c r="I28" s="16">
        <f>VLOOKUP(B28,'[5]Brokers'!$B$9:$R$69,17,0)</f>
        <v>0</v>
      </c>
      <c r="J28" s="16">
        <f>VLOOKUP(B28,'[4]Brokers'!$B$9:$J$69,9,0)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VLOOKUP(B28,'[5]Brokers'!$B$9:$Y$67,24,0)+M28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VLOOKUP(B29,'[4]Brokers'!$B$9:$I$69,7,0)</f>
        <v>4549824.25</v>
      </c>
      <c r="H29" s="16">
        <f>VLOOKUP(B29,'[4]Brokers'!$B$9:$W$69,22,0)</f>
        <v>0</v>
      </c>
      <c r="I29" s="16">
        <f>VLOOKUP(B29,'[5]Brokers'!$B$9:$R$69,17,0)</f>
        <v>0</v>
      </c>
      <c r="J29" s="16">
        <f>VLOOKUP(B29,'[4]Brokers'!$B$9:$J$69,9,0)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VLOOKUP(B29,'[5]Brokers'!$B$9:$Y$67,24,0)+M29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VLOOKUP(B30,'[4]Brokers'!$B$9:$I$69,7,0)</f>
        <v>14443794.739999998</v>
      </c>
      <c r="H30" s="16">
        <f>VLOOKUP(B30,'[4]Brokers'!$B$9:$W$69,22,0)</f>
        <v>0</v>
      </c>
      <c r="I30" s="16">
        <f>VLOOKUP(B30,'[5]Brokers'!$B$9:$R$69,17,0)</f>
        <v>0</v>
      </c>
      <c r="J30" s="16">
        <f>VLOOKUP(B30,'[4]Brokers'!$B$9:$J$69,9,0)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VLOOKUP(B30,'[5]Brokers'!$B$9:$Y$67,24,0)+M30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VLOOKUP(B31,'[4]Brokers'!$B$9:$I$69,7,0)</f>
        <v>15526374</v>
      </c>
      <c r="H31" s="16">
        <f>VLOOKUP(B31,'[4]Brokers'!$B$9:$W$69,22,0)</f>
        <v>0</v>
      </c>
      <c r="I31" s="16">
        <f>VLOOKUP(B31,'[5]Brokers'!$B$9:$R$69,17,0)</f>
        <v>0</v>
      </c>
      <c r="J31" s="16">
        <f>VLOOKUP(B31,'[4]Brokers'!$B$9:$J$69,9,0)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VLOOKUP(B31,'[5]Brokers'!$B$9:$Y$67,24,0)+M31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VLOOKUP(B32,'[4]Brokers'!$B$9:$I$69,7,0)</f>
        <v>14858503.98</v>
      </c>
      <c r="H32" s="16">
        <f>VLOOKUP(B32,'[4]Brokers'!$B$9:$W$69,22,0)</f>
        <v>0</v>
      </c>
      <c r="I32" s="16">
        <f>VLOOKUP(B32,'[5]Brokers'!$B$9:$R$69,17,0)</f>
        <v>0</v>
      </c>
      <c r="J32" s="16">
        <f>VLOOKUP(B32,'[4]Brokers'!$B$9:$J$69,9,0)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VLOOKUP(B32,'[5]Brokers'!$B$9:$Y$67,24,0)+M32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VLOOKUP(B33,'[4]Brokers'!$B$9:$I$69,7,0)</f>
        <v>5674417.2</v>
      </c>
      <c r="H33" s="16">
        <f>VLOOKUP(B33,'[4]Brokers'!$B$9:$W$69,22,0)</f>
        <v>0</v>
      </c>
      <c r="I33" s="16">
        <f>VLOOKUP(B33,'[5]Brokers'!$B$9:$R$69,17,0)</f>
        <v>0</v>
      </c>
      <c r="J33" s="16">
        <f>VLOOKUP(B33,'[4]Brokers'!$B$9:$J$69,9,0)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VLOOKUP(B33,'[5]Brokers'!$B$9:$Y$67,24,0)+M33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VLOOKUP(B34,'[4]Brokers'!$B$9:$I$69,7,0)</f>
        <v>2421910</v>
      </c>
      <c r="H34" s="16">
        <f>VLOOKUP(B34,'[4]Brokers'!$B$9:$W$69,22,0)</f>
        <v>0</v>
      </c>
      <c r="I34" s="16">
        <f>VLOOKUP(B34,'[5]Brokers'!$B$9:$R$69,17,0)</f>
        <v>0</v>
      </c>
      <c r="J34" s="16">
        <f>VLOOKUP(B34,'[4]Brokers'!$B$9:$J$69,9,0)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VLOOKUP(B34,'[5]Brokers'!$B$9:$Y$67,24,0)+M34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VLOOKUP(B35,'[4]Brokers'!$B$9:$I$69,7,0)</f>
        <v>14072815</v>
      </c>
      <c r="H35" s="16">
        <f>VLOOKUP(B35,'[4]Brokers'!$B$9:$W$69,22,0)</f>
        <v>0</v>
      </c>
      <c r="I35" s="16">
        <f>VLOOKUP(B35,'[5]Brokers'!$B$9:$R$69,17,0)</f>
        <v>0</v>
      </c>
      <c r="J35" s="16">
        <f>VLOOKUP(B35,'[4]Brokers'!$B$9:$J$69,9,0)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VLOOKUP(B35,'[5]Brokers'!$B$9:$Y$67,24,0)+M35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VLOOKUP(B36,'[4]Brokers'!$B$9:$I$69,7,0)</f>
        <v>2093813.8</v>
      </c>
      <c r="H36" s="16">
        <f>VLOOKUP(B36,'[4]Brokers'!$B$9:$W$69,22,0)</f>
        <v>0</v>
      </c>
      <c r="I36" s="16">
        <f>VLOOKUP(B36,'[5]Brokers'!$B$9:$R$69,17,0)</f>
        <v>0</v>
      </c>
      <c r="J36" s="16">
        <f>VLOOKUP(B36,'[4]Brokers'!$B$9:$J$69,9,0)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VLOOKUP(B36,'[5]Brokers'!$B$9:$Y$67,24,0)+M36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VLOOKUP(B37,'[4]Brokers'!$B$9:$I$69,7,0)</f>
        <v>5173373.2</v>
      </c>
      <c r="H37" s="16">
        <f>VLOOKUP(B37,'[4]Brokers'!$B$9:$W$69,22,0)</f>
        <v>0</v>
      </c>
      <c r="I37" s="16">
        <f>VLOOKUP(B37,'[5]Brokers'!$B$9:$R$69,17,0)</f>
        <v>0</v>
      </c>
      <c r="J37" s="16">
        <f>VLOOKUP(B37,'[4]Brokers'!$B$9:$J$69,9,0)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VLOOKUP(B37,'[5]Brokers'!$B$9:$Y$67,24,0)+M37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VLOOKUP(B38,'[4]Brokers'!$B$9:$I$69,7,0)</f>
        <v>0</v>
      </c>
      <c r="H38" s="16">
        <f>VLOOKUP(B38,'[4]Brokers'!$B$9:$W$69,22,0)</f>
        <v>0</v>
      </c>
      <c r="I38" s="16">
        <f>VLOOKUP(B38,'[5]Brokers'!$B$9:$R$69,17,0)</f>
        <v>0</v>
      </c>
      <c r="J38" s="16">
        <f>VLOOKUP(B38,'[4]Brokers'!$B$9:$J$69,9,0)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VLOOKUP(B38,'[5]Brokers'!$B$9:$Y$67,24,0)+M38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VLOOKUP(B39,'[4]Brokers'!$B$9:$I$69,7,0)</f>
        <v>6207790</v>
      </c>
      <c r="H39" s="16">
        <f>VLOOKUP(B39,'[4]Brokers'!$B$9:$W$69,22,0)</f>
        <v>0</v>
      </c>
      <c r="I39" s="16">
        <f>VLOOKUP(B39,'[5]Brokers'!$B$9:$R$69,17,0)</f>
        <v>0</v>
      </c>
      <c r="J39" s="16">
        <f>VLOOKUP(B39,'[4]Brokers'!$B$9:$J$69,9,0)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VLOOKUP(B39,'[5]Brokers'!$B$9:$Y$67,24,0)+M39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VLOOKUP(B40,'[4]Brokers'!$B$9:$I$69,7,0)</f>
        <v>8524298</v>
      </c>
      <c r="H40" s="16">
        <f>VLOOKUP(B40,'[4]Brokers'!$B$9:$W$69,22,0)</f>
        <v>0</v>
      </c>
      <c r="I40" s="16">
        <f>VLOOKUP(B40,'[5]Brokers'!$B$9:$R$69,17,0)</f>
        <v>0</v>
      </c>
      <c r="J40" s="16">
        <f>VLOOKUP(B40,'[4]Brokers'!$B$9:$J$69,9,0)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VLOOKUP(B40,'[5]Brokers'!$B$9:$Y$67,24,0)+M40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VLOOKUP(B41,'[4]Brokers'!$B$9:$I$69,7,0)</f>
        <v>0</v>
      </c>
      <c r="H41" s="16">
        <f>VLOOKUP(B41,'[4]Brokers'!$B$9:$W$69,22,0)</f>
        <v>0</v>
      </c>
      <c r="I41" s="16">
        <f>VLOOKUP(B41,'[5]Brokers'!$B$9:$R$69,17,0)</f>
        <v>0</v>
      </c>
      <c r="J41" s="16">
        <f>VLOOKUP(B41,'[4]Brokers'!$B$9:$J$69,9,0)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VLOOKUP(B41,'[5]Brokers'!$B$9:$Y$67,24,0)+M41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VLOOKUP(B42,'[4]Brokers'!$B$9:$I$69,7,0)</f>
        <v>5456139</v>
      </c>
      <c r="H42" s="16">
        <f>VLOOKUP(B42,'[4]Brokers'!$B$9:$W$69,22,0)</f>
        <v>0</v>
      </c>
      <c r="I42" s="16">
        <f>VLOOKUP(B42,'[5]Brokers'!$B$9:$R$69,17,0)</f>
        <v>0</v>
      </c>
      <c r="J42" s="16">
        <f>VLOOKUP(B42,'[4]Brokers'!$B$9:$J$69,9,0)</f>
        <v>0</v>
      </c>
      <c r="K42" s="16"/>
      <c r="L42" s="16">
        <v>0</v>
      </c>
      <c r="M42" s="27">
        <f t="shared" si="2"/>
        <v>5456139</v>
      </c>
      <c r="N42" s="16">
        <f>VLOOKUP(B42,'[5]Brokers'!$B$9:$Y$67,24,0)+M42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VLOOKUP(B43,'[4]Brokers'!$B$9:$I$69,7,0)</f>
        <v>1238448</v>
      </c>
      <c r="H43" s="16">
        <f>VLOOKUP(B43,'[4]Brokers'!$B$9:$W$69,22,0)</f>
        <v>0</v>
      </c>
      <c r="I43" s="16">
        <f>VLOOKUP(B43,'[5]Brokers'!$B$9:$R$69,17,0)</f>
        <v>0</v>
      </c>
      <c r="J43" s="16">
        <f>VLOOKUP(B43,'[4]Brokers'!$B$9:$J$69,9,0)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VLOOKUP(B43,'[5]Brokers'!$B$9:$Y$67,24,0)+M43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VLOOKUP(B44,'[4]Brokers'!$B$9:$I$69,7,0)</f>
        <v>0</v>
      </c>
      <c r="H44" s="16">
        <f>VLOOKUP(B44,'[4]Brokers'!$B$9:$W$69,22,0)</f>
        <v>0</v>
      </c>
      <c r="I44" s="16">
        <f>VLOOKUP(B44,'[5]Brokers'!$B$9:$R$69,17,0)</f>
        <v>0</v>
      </c>
      <c r="J44" s="16">
        <f>VLOOKUP(B44,'[4]Brokers'!$B$9:$J$69,9,0)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VLOOKUP(B44,'[5]Brokers'!$B$9:$Y$67,24,0)+M44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VLOOKUP(B45,'[4]Brokers'!$B$9:$I$69,7,0)</f>
        <v>244000</v>
      </c>
      <c r="H45" s="16">
        <f>VLOOKUP(B45,'[4]Brokers'!$B$9:$W$69,22,0)</f>
        <v>0</v>
      </c>
      <c r="I45" s="16">
        <f>VLOOKUP(B45,'[5]Brokers'!$B$9:$R$69,17,0)</f>
        <v>0</v>
      </c>
      <c r="J45" s="16">
        <f>VLOOKUP(B45,'[4]Brokers'!$B$9:$J$69,9,0)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VLOOKUP(B45,'[5]Brokers'!$B$9:$Y$67,24,0)+M45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VLOOKUP(B46,'[4]Brokers'!$B$9:$I$69,7,0)</f>
        <v>36670</v>
      </c>
      <c r="H46" s="16">
        <f>VLOOKUP(B46,'[4]Brokers'!$B$9:$W$69,22,0)</f>
        <v>0</v>
      </c>
      <c r="I46" s="16">
        <f>VLOOKUP(B46,'[5]Brokers'!$B$9:$R$69,17,0)</f>
        <v>0</v>
      </c>
      <c r="J46" s="16">
        <f>VLOOKUP(B46,'[4]Brokers'!$B$9:$J$69,9,0)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VLOOKUP(B46,'[5]Brokers'!$B$9:$Y$67,24,0)+M46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VLOOKUP(B47,'[4]Brokers'!$B$9:$I$69,7,0)</f>
        <v>745426.4</v>
      </c>
      <c r="H47" s="16">
        <f>VLOOKUP(B47,'[4]Brokers'!$B$9:$W$69,22,0)</f>
        <v>0</v>
      </c>
      <c r="I47" s="16">
        <f>VLOOKUP(B47,'[5]Brokers'!$B$9:$R$69,17,0)</f>
        <v>0</v>
      </c>
      <c r="J47" s="16">
        <f>VLOOKUP(B47,'[4]Brokers'!$B$9:$J$69,9,0)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VLOOKUP(B47,'[5]Brokers'!$B$9:$Y$67,24,0)+M47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VLOOKUP(B48,'[4]Brokers'!$B$9:$I$69,7,0)</f>
        <v>0</v>
      </c>
      <c r="H48" s="16">
        <f>VLOOKUP(B48,'[4]Brokers'!$B$9:$W$69,22,0)</f>
        <v>0</v>
      </c>
      <c r="I48" s="16">
        <f>VLOOKUP(B48,'[5]Brokers'!$B$9:$R$69,17,0)</f>
        <v>0</v>
      </c>
      <c r="J48" s="16">
        <f>VLOOKUP(B48,'[4]Brokers'!$B$9:$J$69,9,0)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VLOOKUP(B48,'[5]Brokers'!$B$9:$Y$67,24,0)+M48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VLOOKUP(B49,'[4]Brokers'!$B$9:$I$69,7,0)</f>
        <v>0</v>
      </c>
      <c r="H49" s="16">
        <f>VLOOKUP(B49,'[4]Brokers'!$B$9:$W$69,22,0)</f>
        <v>0</v>
      </c>
      <c r="I49" s="16">
        <f>VLOOKUP(B49,'[5]Brokers'!$B$9:$R$69,17,0)</f>
        <v>0</v>
      </c>
      <c r="J49" s="16">
        <f>VLOOKUP(B49,'[4]Brokers'!$B$9:$J$69,9,0)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VLOOKUP(B49,'[5]Brokers'!$B$9:$Y$67,24,0)+M49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VLOOKUP(B50,'[4]Brokers'!$B$9:$I$69,7,0)</f>
        <v>0</v>
      </c>
      <c r="H50" s="16">
        <f>VLOOKUP(B50,'[4]Brokers'!$B$9:$W$69,22,0)</f>
        <v>0</v>
      </c>
      <c r="I50" s="16">
        <f>VLOOKUP(B50,'[5]Brokers'!$B$9:$R$69,17,0)</f>
        <v>0</v>
      </c>
      <c r="J50" s="16">
        <f>VLOOKUP(B50,'[4]Brokers'!$B$9:$J$69,9,0)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VLOOKUP(B50,'[5]Brokers'!$B$9:$Y$67,24,0)+M50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VLOOKUP(B51,'[4]Brokers'!$B$9:$I$69,7,0)</f>
        <v>0</v>
      </c>
      <c r="H51" s="16">
        <f>VLOOKUP(B51,'[4]Brokers'!$B$9:$W$69,22,0)</f>
        <v>0</v>
      </c>
      <c r="I51" s="16">
        <f>VLOOKUP(B51,'[5]Brokers'!$B$9:$R$69,17,0)</f>
        <v>0</v>
      </c>
      <c r="J51" s="16">
        <f>VLOOKUP(B51,'[4]Brokers'!$B$9:$J$69,9,0)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VLOOKUP(B51,'[5]Brokers'!$B$9:$Y$67,24,0)+M51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VLOOKUP(B52,'[4]Brokers'!$B$9:$I$69,7,0)</f>
        <v>0</v>
      </c>
      <c r="H52" s="16">
        <f>VLOOKUP(B52,'[4]Brokers'!$B$9:$W$69,22,0)</f>
        <v>0</v>
      </c>
      <c r="I52" s="16">
        <f>VLOOKUP(B52,'[5]Brokers'!$B$9:$R$69,17,0)</f>
        <v>0</v>
      </c>
      <c r="J52" s="16">
        <f>VLOOKUP(B52,'[4]Brokers'!$B$9:$J$69,9,0)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VLOOKUP(B52,'[5]Brokers'!$B$9:$Y$67,24,0)+M52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VLOOKUP(B53,'[4]Brokers'!$B$9:$I$69,7,0)</f>
        <v>0</v>
      </c>
      <c r="H53" s="16">
        <f>VLOOKUP(B53,'[4]Brokers'!$B$9:$W$69,22,0)</f>
        <v>0</v>
      </c>
      <c r="I53" s="16">
        <f>VLOOKUP(B53,'[5]Brokers'!$B$9:$R$69,17,0)</f>
        <v>0</v>
      </c>
      <c r="J53" s="16">
        <f>VLOOKUP(B53,'[4]Brokers'!$B$9:$J$69,9,0)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VLOOKUP(B53,'[5]Brokers'!$B$9:$Y$67,24,0)+M53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VLOOKUP(B54,'[4]Brokers'!$B$9:$I$69,7,0)</f>
        <v>0</v>
      </c>
      <c r="H54" s="16">
        <f>VLOOKUP(B54,'[4]Brokers'!$B$9:$W$69,22,0)</f>
        <v>0</v>
      </c>
      <c r="I54" s="16">
        <f>VLOOKUP(B54,'[5]Brokers'!$B$9:$R$69,17,0)</f>
        <v>0</v>
      </c>
      <c r="J54" s="16">
        <f>VLOOKUP(B54,'[4]Brokers'!$B$9:$J$69,9,0)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VLOOKUP(B54,'[5]Brokers'!$B$9:$Y$67,24,0)+M54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VLOOKUP(B55,'[4]Brokers'!$B$9:$I$69,7,0)</f>
        <v>0</v>
      </c>
      <c r="H55" s="16">
        <f>VLOOKUP(B55,'[4]Brokers'!$B$9:$W$69,22,0)</f>
        <v>0</v>
      </c>
      <c r="I55" s="16">
        <f>VLOOKUP(B55,'[5]Brokers'!$B$9:$R$69,17,0)</f>
        <v>0</v>
      </c>
      <c r="J55" s="16">
        <f>VLOOKUP(B55,'[4]Brokers'!$B$9:$J$69,9,0)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VLOOKUP(B55,'[5]Brokers'!$B$9:$Y$67,24,0)+M55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VLOOKUP(B56,'[4]Brokers'!$B$9:$I$69,7,0)</f>
        <v>0</v>
      </c>
      <c r="H56" s="16">
        <f>VLOOKUP(B56,'[4]Brokers'!$B$9:$W$69,22,0)</f>
        <v>0</v>
      </c>
      <c r="I56" s="16">
        <f>VLOOKUP(B56,'[5]Brokers'!$B$9:$R$69,17,0)</f>
        <v>0</v>
      </c>
      <c r="J56" s="16">
        <f>VLOOKUP(B56,'[4]Brokers'!$B$9:$J$69,9,0)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VLOOKUP(B56,'[5]Brokers'!$B$9:$Y$67,24,0)+M56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VLOOKUP(B57,'[4]Brokers'!$B$9:$I$69,7,0)</f>
        <v>0</v>
      </c>
      <c r="H57" s="16">
        <f>VLOOKUP(B57,'[4]Brokers'!$B$9:$W$69,22,0)</f>
        <v>0</v>
      </c>
      <c r="I57" s="16">
        <f>VLOOKUP(B57,'[5]Brokers'!$B$9:$R$69,17,0)</f>
        <v>0</v>
      </c>
      <c r="J57" s="16">
        <f>VLOOKUP(B57,'[4]Brokers'!$B$9:$J$69,9,0)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VLOOKUP(B57,'[5]Brokers'!$B$9:$Y$67,24,0)+M57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VLOOKUP(B58,'[4]Brokers'!$B$9:$I$69,7,0)</f>
        <v>0</v>
      </c>
      <c r="H58" s="16">
        <f>VLOOKUP(B58,'[4]Brokers'!$B$9:$W$69,22,0)</f>
        <v>0</v>
      </c>
      <c r="I58" s="16">
        <f>VLOOKUP(B58,'[5]Brokers'!$B$9:$R$69,17,0)</f>
        <v>0</v>
      </c>
      <c r="J58" s="16">
        <f>VLOOKUP(B58,'[4]Brokers'!$B$9:$J$69,9,0)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VLOOKUP(B58,'[5]Brokers'!$B$9:$Y$67,24,0)+M58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VLOOKUP(B59,'[4]Brokers'!$B$9:$I$69,7,0)</f>
        <v>0</v>
      </c>
      <c r="H59" s="16">
        <f>VLOOKUP(B59,'[4]Brokers'!$B$9:$W$69,22,0)</f>
        <v>0</v>
      </c>
      <c r="I59" s="16">
        <f>VLOOKUP(B59,'[5]Brokers'!$B$9:$R$69,17,0)</f>
        <v>0</v>
      </c>
      <c r="J59" s="16">
        <f>VLOOKUP(B59,'[4]Brokers'!$B$9:$J$69,9,0)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VLOOKUP(B59,'[5]Brokers'!$B$9:$Y$67,24,0)+M59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VLOOKUP(B60,'[4]Brokers'!$B$9:$I$69,7,0)</f>
        <v>0</v>
      </c>
      <c r="H60" s="16">
        <f>VLOOKUP(B60,'[4]Brokers'!$B$9:$W$69,22,0)</f>
        <v>0</v>
      </c>
      <c r="I60" s="16">
        <f>VLOOKUP(B60,'[5]Brokers'!$B$9:$R$69,17,0)</f>
        <v>0</v>
      </c>
      <c r="J60" s="16">
        <f>VLOOKUP(B60,'[4]Brokers'!$B$9:$J$69,9,0)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VLOOKUP(B60,'[5]Brokers'!$B$9:$Y$67,24,0)+M60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VLOOKUP(B61,'[4]Brokers'!$B$9:$I$69,7,0)</f>
        <v>0</v>
      </c>
      <c r="H61" s="16">
        <f>VLOOKUP(B61,'[4]Brokers'!$B$9:$W$69,22,0)</f>
        <v>0</v>
      </c>
      <c r="I61" s="16">
        <f>VLOOKUP(B61,'[5]Brokers'!$B$9:$R$69,17,0)</f>
        <v>0</v>
      </c>
      <c r="J61" s="16">
        <f>VLOOKUP(B61,'[4]Brokers'!$B$9:$J$69,9,0)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VLOOKUP(B61,'[5]Brokers'!$B$9:$Y$67,24,0)+M61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2020-01-13T07:39:25Z</cp:lastPrinted>
  <dcterms:created xsi:type="dcterms:W3CDTF">2017-06-09T07:51:20Z</dcterms:created>
  <dcterms:modified xsi:type="dcterms:W3CDTF">2020-01-13T07:41:20Z</dcterms:modified>
  <cp:category/>
  <cp:version/>
  <cp:contentType/>
  <cp:contentStatus/>
</cp:coreProperties>
</file>