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'Sheet1'!$A$1:$N$70</definedName>
  </definedNames>
  <calcPr calcId="152511"/>
</workbook>
</file>

<file path=xl/sharedStrings.xml><?xml version="1.0" encoding="utf-8"?>
<sst xmlns="http://schemas.openxmlformats.org/spreadsheetml/2006/main" count="160" uniqueCount="73">
  <si>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</si>
  <si>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</si>
  <si>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</si>
  <si>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</si>
  <si>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</si>
  <si>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</si>
  <si>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</si>
  <si>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</si>
  <si>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</si>
  <si>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</si>
  <si>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</si>
  <si>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</si>
  <si>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</si>
  <si>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</si>
  <si>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</si>
  <si>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</si>
  <si>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</si>
  <si>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</si>
  <si>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</si>
  <si>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</si>
  <si>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</si>
  <si>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</si>
  <si>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</si>
  <si>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</si>
  <si>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</si>
  <si>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</si>
  <si>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</si>
  <si>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</si>
  <si>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</si>
  <si>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</si>
  <si>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</si>
  <si>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</si>
  <si>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</si>
  <si>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</si>
  <si>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</si>
  <si>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</si>
  <si>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</si>
  <si>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</si>
  <si>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</si>
  <si>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</si>
  <si>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</si>
  <si>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</si>
  <si>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</si>
  <si>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</si>
  <si>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</si>
  <si>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</si>
  <si>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</si>
  <si>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</si>
  <si>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</si>
  <si>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</si>
  <si>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</si>
  <si>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</si>
  <si>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</si>
  <si>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</si>
  <si>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</si>
  <si>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</si>
  <si>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</si>
  <si>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</si>
  <si>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</si>
  <si>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</si>
  <si>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</si>
  <si>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</si>
  <si>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</si>
  <si>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</si>
  <si>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</si>
  <si>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</si>
  <si>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</si>
  <si>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</si>
  <si>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</si>
  <si>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</si>
  <si>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</si>
  <si>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As of  August 31, 2019</t>
  </si>
  <si>
    <t>Trading value of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</si>
</sst>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7%20Ariljaanii%20tailan%20ENG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110313</v>
          </cell>
          <cell r="E12">
            <v>13276058.55</v>
          </cell>
          <cell r="F12">
            <v>96325</v>
          </cell>
          <cell r="G12">
            <v>12409919.63</v>
          </cell>
          <cell r="H12">
            <v>25685978.18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206638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4800</v>
          </cell>
          <cell r="G14">
            <v>1968355</v>
          </cell>
          <cell r="H14">
            <v>1968355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4800</v>
          </cell>
        </row>
        <row r="15">
          <cell r="B15" t="str">
            <v>BDSC</v>
          </cell>
          <cell r="C15" t="str">
            <v>БиДиСек ХК</v>
          </cell>
          <cell r="D15">
            <v>628272</v>
          </cell>
          <cell r="E15">
            <v>284977605.5</v>
          </cell>
          <cell r="F15">
            <v>299622</v>
          </cell>
          <cell r="G15">
            <v>261716068.24</v>
          </cell>
          <cell r="H15">
            <v>546693673.74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927894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13389</v>
          </cell>
          <cell r="E18">
            <v>2522648.5</v>
          </cell>
          <cell r="F18">
            <v>26300</v>
          </cell>
          <cell r="G18">
            <v>3980910.5</v>
          </cell>
          <cell r="H18">
            <v>6503559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39689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15</v>
          </cell>
          <cell r="E20">
            <v>98100</v>
          </cell>
          <cell r="F20">
            <v>1046</v>
          </cell>
          <cell r="G20">
            <v>683048.46</v>
          </cell>
          <cell r="H20">
            <v>781148.46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1061</v>
          </cell>
        </row>
        <row r="21">
          <cell r="B21" t="str">
            <v>BUMB</v>
          </cell>
          <cell r="C21" t="str">
            <v>Бумбат-Алтай ХХК</v>
          </cell>
          <cell r="D21">
            <v>303324</v>
          </cell>
          <cell r="E21">
            <v>153102759.82</v>
          </cell>
          <cell r="F21">
            <v>236434</v>
          </cell>
          <cell r="G21">
            <v>118863723.05</v>
          </cell>
          <cell r="H21">
            <v>271966482.87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539758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369180</v>
          </cell>
          <cell r="E22">
            <v>30431927.1</v>
          </cell>
          <cell r="F22">
            <v>464404</v>
          </cell>
          <cell r="G22">
            <v>49059596.34</v>
          </cell>
          <cell r="H22">
            <v>79491523.44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533</v>
          </cell>
          <cell r="T22">
            <v>53747720</v>
          </cell>
          <cell r="U22">
            <v>533</v>
          </cell>
          <cell r="V22">
            <v>53747720</v>
          </cell>
          <cell r="W22">
            <v>107495440</v>
          </cell>
          <cell r="X22">
            <v>834650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65142</v>
          </cell>
          <cell r="E24">
            <v>29715000</v>
          </cell>
          <cell r="F24">
            <v>70434</v>
          </cell>
          <cell r="G24">
            <v>22026623.79</v>
          </cell>
          <cell r="H24">
            <v>51741623.79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135576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356</v>
          </cell>
          <cell r="E26">
            <v>4991120</v>
          </cell>
          <cell r="F26">
            <v>16541</v>
          </cell>
          <cell r="G26">
            <v>6974636.1</v>
          </cell>
          <cell r="H26">
            <v>11965756.1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16897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9283</v>
          </cell>
          <cell r="E28">
            <v>4246826.87</v>
          </cell>
          <cell r="F28">
            <v>31298</v>
          </cell>
          <cell r="G28">
            <v>7311652.53</v>
          </cell>
          <cell r="H28">
            <v>11558479.4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40581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400</v>
          </cell>
          <cell r="G29">
            <v>200000</v>
          </cell>
          <cell r="H29">
            <v>200000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400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GATR</v>
          </cell>
          <cell r="C32" t="str">
            <v>Гацуурт трейд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GAUL</v>
          </cell>
          <cell r="C33" t="str">
            <v>Гаүли ХХК</v>
          </cell>
          <cell r="D33">
            <v>242921</v>
          </cell>
          <cell r="E33">
            <v>85839722.97</v>
          </cell>
          <cell r="F33">
            <v>286679</v>
          </cell>
          <cell r="G33">
            <v>67013814.8</v>
          </cell>
          <cell r="H33">
            <v>152853537.76999998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529600</v>
          </cell>
        </row>
        <row r="34">
          <cell r="B34" t="str">
            <v>GDEV</v>
          </cell>
          <cell r="C34" t="str">
            <v>Гранддевелопмент ХХК</v>
          </cell>
          <cell r="D34">
            <v>22741</v>
          </cell>
          <cell r="E34">
            <v>8166035.8</v>
          </cell>
          <cell r="F34">
            <v>209</v>
          </cell>
          <cell r="G34">
            <v>267311</v>
          </cell>
          <cell r="H34">
            <v>8433346.8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22950</v>
          </cell>
        </row>
        <row r="35">
          <cell r="B35" t="str">
            <v>GDSC</v>
          </cell>
          <cell r="C35" t="str">
            <v>Гүүдсек ХХК</v>
          </cell>
          <cell r="D35">
            <v>94589</v>
          </cell>
          <cell r="E35">
            <v>6784973.71</v>
          </cell>
          <cell r="F35">
            <v>18906</v>
          </cell>
          <cell r="G35">
            <v>10607926</v>
          </cell>
          <cell r="H35">
            <v>17392899.71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113495</v>
          </cell>
        </row>
        <row r="36">
          <cell r="B36" t="str">
            <v>GLMT</v>
          </cell>
          <cell r="C36" t="str">
            <v>Голомт Капитал ХХК</v>
          </cell>
          <cell r="D36">
            <v>355377</v>
          </cell>
          <cell r="E36">
            <v>109815524.01</v>
          </cell>
          <cell r="F36">
            <v>479395</v>
          </cell>
          <cell r="G36">
            <v>120002310.59</v>
          </cell>
          <cell r="H36">
            <v>229817834.60000002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249</v>
          </cell>
          <cell r="T36">
            <v>25258560</v>
          </cell>
          <cell r="U36">
            <v>249</v>
          </cell>
          <cell r="V36">
            <v>25258560</v>
          </cell>
          <cell r="W36">
            <v>50517120</v>
          </cell>
          <cell r="X36">
            <v>835270</v>
          </cell>
        </row>
        <row r="37">
          <cell r="B37" t="str">
            <v>GNDX</v>
          </cell>
          <cell r="C37" t="str">
            <v>Гендекс ХХК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HUN</v>
          </cell>
          <cell r="C38" t="str">
            <v>Хүннү Эмпайр ХХК</v>
          </cell>
          <cell r="D38">
            <v>34353</v>
          </cell>
          <cell r="E38">
            <v>7931020.5</v>
          </cell>
          <cell r="F38">
            <v>21018</v>
          </cell>
          <cell r="G38">
            <v>7753606.23</v>
          </cell>
          <cell r="H38">
            <v>15684626.73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55371</v>
          </cell>
        </row>
        <row r="39">
          <cell r="B39" t="str">
            <v>INVC</v>
          </cell>
          <cell r="C39" t="str">
            <v>Инвескор капитал ҮЦК</v>
          </cell>
          <cell r="D39">
            <v>47077</v>
          </cell>
          <cell r="E39">
            <v>88116116</v>
          </cell>
          <cell r="F39">
            <v>665</v>
          </cell>
          <cell r="G39">
            <v>1290100</v>
          </cell>
          <cell r="H39">
            <v>89406216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47742</v>
          </cell>
        </row>
        <row r="40">
          <cell r="B40" t="str">
            <v>ITR</v>
          </cell>
          <cell r="C40" t="str">
            <v>Ай трейд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LFTI</v>
          </cell>
          <cell r="C41" t="str">
            <v>Лайфтайм инвестмент ХХК</v>
          </cell>
          <cell r="D41">
            <v>4825</v>
          </cell>
          <cell r="E41">
            <v>30094870</v>
          </cell>
          <cell r="F41">
            <v>2569</v>
          </cell>
          <cell r="G41">
            <v>12792350</v>
          </cell>
          <cell r="H41">
            <v>42887220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7394</v>
          </cell>
        </row>
        <row r="42">
          <cell r="B42" t="str">
            <v>MERG</v>
          </cell>
          <cell r="C42" t="str">
            <v>Мэргэн санаа ХХК</v>
          </cell>
          <cell r="D42">
            <v>89217</v>
          </cell>
          <cell r="E42">
            <v>14825415.8</v>
          </cell>
          <cell r="F42">
            <v>683</v>
          </cell>
          <cell r="G42">
            <v>386459</v>
          </cell>
          <cell r="H42">
            <v>15211874.8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89900</v>
          </cell>
        </row>
        <row r="43">
          <cell r="B43" t="str">
            <v>MIBG</v>
          </cell>
          <cell r="C43" t="str">
            <v>Эм Ай Би Жи ХХК</v>
          </cell>
          <cell r="D43">
            <v>51418</v>
          </cell>
          <cell r="E43">
            <v>15529245</v>
          </cell>
          <cell r="F43">
            <v>79648</v>
          </cell>
          <cell r="G43">
            <v>35748929.96</v>
          </cell>
          <cell r="H43">
            <v>51278174.96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131066</v>
          </cell>
        </row>
        <row r="44">
          <cell r="B44" t="str">
            <v>MICC</v>
          </cell>
          <cell r="C44" t="str">
            <v>Эм Ай Си Си ХХК</v>
          </cell>
          <cell r="D44">
            <v>14110</v>
          </cell>
          <cell r="E44">
            <v>7146599</v>
          </cell>
          <cell r="F44">
            <v>45152</v>
          </cell>
          <cell r="G44">
            <v>13107967</v>
          </cell>
          <cell r="H44">
            <v>20254566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59262</v>
          </cell>
        </row>
        <row r="45">
          <cell r="B45" t="str">
            <v>MNET</v>
          </cell>
          <cell r="C45" t="str">
            <v>Ард секюритиз ХХК</v>
          </cell>
          <cell r="D45">
            <v>858470</v>
          </cell>
          <cell r="E45">
            <v>501539796.22</v>
          </cell>
          <cell r="F45">
            <v>889692</v>
          </cell>
          <cell r="G45">
            <v>455569378.38</v>
          </cell>
          <cell r="H45">
            <v>957109174.6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1748162</v>
          </cell>
        </row>
        <row r="46">
          <cell r="B46" t="str">
            <v>MONG</v>
          </cell>
          <cell r="C46" t="str">
            <v>Монгол секюритиес ХК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MSDQ</v>
          </cell>
          <cell r="C47" t="str">
            <v>Масдак ХХК</v>
          </cell>
          <cell r="D47">
            <v>417</v>
          </cell>
          <cell r="E47">
            <v>1053462</v>
          </cell>
          <cell r="F47">
            <v>124</v>
          </cell>
          <cell r="G47">
            <v>10862.4</v>
          </cell>
          <cell r="H47">
            <v>1064324.4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541</v>
          </cell>
        </row>
        <row r="48">
          <cell r="B48" t="str">
            <v>MSEC</v>
          </cell>
          <cell r="C48" t="str">
            <v>Монсек ХХК</v>
          </cell>
          <cell r="D48">
            <v>29834</v>
          </cell>
          <cell r="E48">
            <v>23642005.7</v>
          </cell>
          <cell r="F48">
            <v>5626</v>
          </cell>
          <cell r="G48">
            <v>3515760</v>
          </cell>
          <cell r="H48">
            <v>27157765.7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35460</v>
          </cell>
        </row>
        <row r="49">
          <cell r="B49" t="str">
            <v>NOVL</v>
          </cell>
          <cell r="C49" t="str">
            <v>Новел инвестмент ХХК</v>
          </cell>
          <cell r="D49">
            <v>124962</v>
          </cell>
          <cell r="E49">
            <v>48485318</v>
          </cell>
          <cell r="F49">
            <v>214153</v>
          </cell>
          <cell r="G49">
            <v>36844705.66</v>
          </cell>
          <cell r="H49">
            <v>85330023.66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339115</v>
          </cell>
        </row>
        <row r="50">
          <cell r="B50" t="str">
            <v>NSEC</v>
          </cell>
          <cell r="C50" t="str">
            <v>Нэйшнл сэкюритис ХХК</v>
          </cell>
          <cell r="D50">
            <v>0</v>
          </cell>
          <cell r="E50">
            <v>0</v>
          </cell>
          <cell r="F50">
            <v>118891</v>
          </cell>
          <cell r="G50">
            <v>41722196</v>
          </cell>
          <cell r="H50">
            <v>41722196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118891</v>
          </cell>
        </row>
        <row r="51">
          <cell r="B51" t="str">
            <v>PREV</v>
          </cell>
          <cell r="C51" t="str">
            <v>Превалент ХХК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B52" t="str">
            <v>SANR</v>
          </cell>
          <cell r="C52" t="str">
            <v>Санар ХХК</v>
          </cell>
          <cell r="D52">
            <v>1934</v>
          </cell>
          <cell r="E52">
            <v>1590400</v>
          </cell>
          <cell r="F52">
            <v>0</v>
          </cell>
          <cell r="G52">
            <v>0</v>
          </cell>
          <cell r="H52">
            <v>1590400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1934</v>
          </cell>
        </row>
        <row r="53">
          <cell r="B53" t="str">
            <v>SECP</v>
          </cell>
          <cell r="C53" t="str">
            <v>СИКАП</v>
          </cell>
          <cell r="D53">
            <v>21</v>
          </cell>
          <cell r="E53">
            <v>21000</v>
          </cell>
          <cell r="F53">
            <v>0</v>
          </cell>
          <cell r="G53">
            <v>0</v>
          </cell>
          <cell r="H53">
            <v>21000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21</v>
          </cell>
        </row>
        <row r="54">
          <cell r="B54" t="str">
            <v>SGC</v>
          </cell>
          <cell r="C54" t="str">
            <v>Эс Жи Капитал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SILS</v>
          </cell>
          <cell r="C55" t="str">
            <v>Силвэр лайт секюритиз ҮЦК</v>
          </cell>
          <cell r="D55">
            <v>0</v>
          </cell>
          <cell r="E55">
            <v>0</v>
          </cell>
          <cell r="F55">
            <v>2000</v>
          </cell>
          <cell r="G55">
            <v>568000</v>
          </cell>
          <cell r="H55">
            <v>568000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2000</v>
          </cell>
        </row>
        <row r="56">
          <cell r="B56" t="str">
            <v>STIN</v>
          </cell>
          <cell r="C56" t="str">
            <v>Стандарт инвестмент ХХК</v>
          </cell>
          <cell r="D56">
            <v>800527</v>
          </cell>
          <cell r="E56">
            <v>143524231.56</v>
          </cell>
          <cell r="F56">
            <v>699921</v>
          </cell>
          <cell r="G56">
            <v>143721484.17</v>
          </cell>
          <cell r="H56">
            <v>287245715.73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1500448</v>
          </cell>
        </row>
        <row r="57">
          <cell r="B57" t="str">
            <v>TABO</v>
          </cell>
          <cell r="C57" t="str">
            <v>Таван богд ХХК</v>
          </cell>
          <cell r="D57">
            <v>100</v>
          </cell>
          <cell r="E57">
            <v>27800</v>
          </cell>
          <cell r="F57">
            <v>87644</v>
          </cell>
          <cell r="G57">
            <v>31931298.76</v>
          </cell>
          <cell r="H57">
            <v>31959098.76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87744</v>
          </cell>
        </row>
        <row r="58">
          <cell r="B58" t="str">
            <v>TCHB</v>
          </cell>
          <cell r="C58" t="str">
            <v>Тулгат чандмань баян ХХК</v>
          </cell>
          <cell r="D58">
            <v>13268</v>
          </cell>
          <cell r="E58">
            <v>14773875</v>
          </cell>
          <cell r="F58">
            <v>19051</v>
          </cell>
          <cell r="G58">
            <v>11580934.95</v>
          </cell>
          <cell r="H58">
            <v>26354809.95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32319</v>
          </cell>
        </row>
        <row r="59">
          <cell r="B59" t="str">
            <v>TDB</v>
          </cell>
          <cell r="C59" t="str">
            <v>Ти Ди Би Капитал ХХК</v>
          </cell>
          <cell r="D59">
            <v>335003</v>
          </cell>
          <cell r="E59">
            <v>100312820.4</v>
          </cell>
          <cell r="F59">
            <v>330380</v>
          </cell>
          <cell r="G59">
            <v>161503919.89</v>
          </cell>
          <cell r="H59">
            <v>261816740.29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665383</v>
          </cell>
        </row>
        <row r="60">
          <cell r="B60" t="str">
            <v>TNGR</v>
          </cell>
          <cell r="C60" t="str">
            <v>Тэнгэр капитал ХХК</v>
          </cell>
          <cell r="D60">
            <v>18200</v>
          </cell>
          <cell r="E60">
            <v>4962189.5</v>
          </cell>
          <cell r="F60">
            <v>12971</v>
          </cell>
          <cell r="G60">
            <v>3220572.5</v>
          </cell>
          <cell r="H60">
            <v>8182762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31171</v>
          </cell>
        </row>
        <row r="61">
          <cell r="B61" t="str">
            <v>TTOL</v>
          </cell>
          <cell r="C61" t="str">
            <v>Апекс Капитал ҮЦК</v>
          </cell>
          <cell r="D61">
            <v>59948</v>
          </cell>
          <cell r="E61">
            <v>23464262.72</v>
          </cell>
          <cell r="F61">
            <v>82512</v>
          </cell>
          <cell r="G61">
            <v>91663214.41</v>
          </cell>
          <cell r="H61">
            <v>115127477.13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142460</v>
          </cell>
        </row>
        <row r="62">
          <cell r="B62" t="str">
            <v>UNDR</v>
          </cell>
          <cell r="C62" t="str">
            <v>Өндөрхаан инвест ХХК</v>
          </cell>
          <cell r="D62">
            <v>702</v>
          </cell>
          <cell r="E62">
            <v>568072</v>
          </cell>
          <cell r="F62">
            <v>20355</v>
          </cell>
          <cell r="G62">
            <v>7079147</v>
          </cell>
          <cell r="H62">
            <v>7647219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21057</v>
          </cell>
        </row>
        <row r="63">
          <cell r="B63" t="str">
            <v>ZEUS</v>
          </cell>
          <cell r="C63" t="str">
            <v>Зюс капитал ХХК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ZGB</v>
          </cell>
          <cell r="C64" t="str">
            <v>Зэт жи би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ZRGD</v>
          </cell>
          <cell r="C65" t="str">
            <v>Зэргэд ХХК</v>
          </cell>
          <cell r="D65">
            <v>32192</v>
          </cell>
          <cell r="E65">
            <v>11037158.91</v>
          </cell>
          <cell r="F65">
            <v>65632</v>
          </cell>
          <cell r="G65">
            <v>29517178.8</v>
          </cell>
          <cell r="H65">
            <v>40554337.71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97824</v>
          </cell>
        </row>
        <row r="66">
          <cell r="B66" t="str">
            <v>нийт</v>
          </cell>
          <cell r="C66">
            <v>0</v>
          </cell>
          <cell r="D66">
            <v>4731480</v>
          </cell>
          <cell r="E66">
            <v>1772613961.14</v>
          </cell>
          <cell r="F66">
            <v>4731480</v>
          </cell>
          <cell r="G66">
            <v>1772613961.1400003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782</v>
          </cell>
          <cell r="T66">
            <v>79006280</v>
          </cell>
          <cell r="U66">
            <v>782</v>
          </cell>
          <cell r="V66">
            <v>79006280</v>
          </cell>
          <cell r="W66">
            <v>0</v>
          </cell>
          <cell r="X66">
            <v>9464524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K11">
            <v>0</v>
          </cell>
          <cell r="L11">
            <v>0</v>
          </cell>
          <cell r="M11">
            <v>851830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K12">
            <v>0</v>
          </cell>
          <cell r="L12">
            <v>0</v>
          </cell>
          <cell r="M12">
            <v>33976320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</v>
          </cell>
          <cell r="H14">
            <v>66003666.53</v>
          </cell>
          <cell r="I14">
            <v>598141</v>
          </cell>
          <cell r="J14">
            <v>41869870</v>
          </cell>
          <cell r="K14">
            <v>0</v>
          </cell>
          <cell r="L14">
            <v>0</v>
          </cell>
          <cell r="M14">
            <v>41869870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K15">
            <v>0</v>
          </cell>
          <cell r="L15">
            <v>0</v>
          </cell>
          <cell r="M15">
            <v>258507690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K20">
            <v>0</v>
          </cell>
          <cell r="L20">
            <v>0</v>
          </cell>
          <cell r="M20">
            <v>6575520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309513165.07</v>
          </cell>
          <cell r="I21">
            <v>4430212</v>
          </cell>
          <cell r="J21">
            <v>310114840</v>
          </cell>
          <cell r="K21">
            <v>0</v>
          </cell>
          <cell r="L21">
            <v>0</v>
          </cell>
          <cell r="M21">
            <v>310114840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577007815.28</v>
          </cell>
          <cell r="I22">
            <v>1077543</v>
          </cell>
          <cell r="J22">
            <v>75428010</v>
          </cell>
          <cell r="K22">
            <v>0</v>
          </cell>
          <cell r="L22">
            <v>0</v>
          </cell>
          <cell r="M22">
            <v>75428010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K26">
            <v>0</v>
          </cell>
          <cell r="L26">
            <v>0</v>
          </cell>
          <cell r="M26">
            <v>2154740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</v>
          </cell>
          <cell r="F28">
            <v>27750</v>
          </cell>
          <cell r="G28">
            <v>86686274.5</v>
          </cell>
          <cell r="H28">
            <v>168245099.95</v>
          </cell>
          <cell r="I28">
            <v>117371</v>
          </cell>
          <cell r="J28">
            <v>8215970</v>
          </cell>
          <cell r="K28">
            <v>0</v>
          </cell>
          <cell r="L28">
            <v>0</v>
          </cell>
          <cell r="M28">
            <v>8215970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K29">
            <v>0</v>
          </cell>
          <cell r="L29">
            <v>0</v>
          </cell>
          <cell r="M29">
            <v>1883070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K30">
            <v>0</v>
          </cell>
          <cell r="L30">
            <v>0</v>
          </cell>
          <cell r="M30">
            <v>59360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</v>
          </cell>
          <cell r="H34">
            <v>203995257.15</v>
          </cell>
          <cell r="I34">
            <v>908425</v>
          </cell>
          <cell r="J34">
            <v>63589750</v>
          </cell>
          <cell r="K34">
            <v>0</v>
          </cell>
          <cell r="L34">
            <v>0</v>
          </cell>
          <cell r="M34">
            <v>63589750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K35">
            <v>0</v>
          </cell>
          <cell r="L35">
            <v>0</v>
          </cell>
          <cell r="M35">
            <v>5726770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K36">
            <v>0</v>
          </cell>
          <cell r="L36">
            <v>0</v>
          </cell>
          <cell r="M36">
            <v>158126010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1317033014.56</v>
          </cell>
          <cell r="F37">
            <v>6135364</v>
          </cell>
          <cell r="G37">
            <v>1117021384.63</v>
          </cell>
          <cell r="H37">
            <v>2434054399.19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K38">
            <v>0</v>
          </cell>
          <cell r="L38">
            <v>0</v>
          </cell>
          <cell r="M38">
            <v>2410520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</v>
          </cell>
          <cell r="H39">
            <v>16389603.46</v>
          </cell>
          <cell r="I39">
            <v>581508</v>
          </cell>
          <cell r="J39">
            <v>40705560</v>
          </cell>
          <cell r="K39">
            <v>0</v>
          </cell>
          <cell r="L39">
            <v>0</v>
          </cell>
          <cell r="M39">
            <v>40705560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</v>
          </cell>
          <cell r="H42">
            <v>2246582832.01</v>
          </cell>
          <cell r="I42">
            <v>264548</v>
          </cell>
          <cell r="J42">
            <v>18518360</v>
          </cell>
          <cell r="K42">
            <v>0</v>
          </cell>
          <cell r="L42">
            <v>0</v>
          </cell>
          <cell r="M42">
            <v>18518360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K43">
            <v>0</v>
          </cell>
          <cell r="L43">
            <v>0</v>
          </cell>
          <cell r="M43">
            <v>2974860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K44">
            <v>0</v>
          </cell>
          <cell r="L44">
            <v>0</v>
          </cell>
          <cell r="M44">
            <v>4037530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K45">
            <v>0</v>
          </cell>
          <cell r="L45">
            <v>0</v>
          </cell>
          <cell r="M45">
            <v>409220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</v>
          </cell>
          <cell r="H46">
            <v>415841947.91</v>
          </cell>
          <cell r="I46">
            <v>4532710</v>
          </cell>
          <cell r="J46">
            <v>317289700</v>
          </cell>
          <cell r="K46">
            <v>0</v>
          </cell>
          <cell r="L46">
            <v>0</v>
          </cell>
          <cell r="M46">
            <v>317289700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K48">
            <v>0</v>
          </cell>
          <cell r="L48">
            <v>0</v>
          </cell>
          <cell r="M48">
            <v>9288370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21387568.49</v>
          </cell>
          <cell r="F49">
            <v>92358</v>
          </cell>
          <cell r="G49">
            <v>22364723.55</v>
          </cell>
          <cell r="H49">
            <v>43752292.04</v>
          </cell>
          <cell r="I49">
            <v>203066</v>
          </cell>
          <cell r="J49">
            <v>14214620</v>
          </cell>
          <cell r="K49">
            <v>0</v>
          </cell>
          <cell r="L49">
            <v>0</v>
          </cell>
          <cell r="M49">
            <v>14214620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</v>
          </cell>
          <cell r="H51">
            <v>55206444.72</v>
          </cell>
          <cell r="I51">
            <v>575884</v>
          </cell>
          <cell r="J51">
            <v>40311880</v>
          </cell>
          <cell r="K51">
            <v>0</v>
          </cell>
          <cell r="L51">
            <v>0</v>
          </cell>
          <cell r="M51">
            <v>40311880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13344859.2</v>
          </cell>
          <cell r="H52">
            <v>13344859.2</v>
          </cell>
          <cell r="I52">
            <v>51380</v>
          </cell>
          <cell r="J52">
            <v>3596600</v>
          </cell>
          <cell r="K52">
            <v>0</v>
          </cell>
          <cell r="L52">
            <v>0</v>
          </cell>
          <cell r="M52">
            <v>3596600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6826060.1</v>
          </cell>
          <cell r="H54">
            <v>10044979.1</v>
          </cell>
          <cell r="I54">
            <v>2490</v>
          </cell>
          <cell r="J54">
            <v>174300</v>
          </cell>
          <cell r="K54">
            <v>0</v>
          </cell>
          <cell r="L54">
            <v>0</v>
          </cell>
          <cell r="M54">
            <v>174300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K55">
            <v>0</v>
          </cell>
          <cell r="L55">
            <v>0</v>
          </cell>
          <cell r="M55">
            <v>17830540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153043163.04</v>
          </cell>
          <cell r="H58">
            <v>289487870.51</v>
          </cell>
          <cell r="I58">
            <v>1812099</v>
          </cell>
          <cell r="J58">
            <v>126846930</v>
          </cell>
          <cell r="K58">
            <v>0</v>
          </cell>
          <cell r="L58">
            <v>0</v>
          </cell>
          <cell r="M58">
            <v>126846930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</v>
          </cell>
          <cell r="H59">
            <v>32531487.8</v>
          </cell>
          <cell r="I59">
            <v>36363</v>
          </cell>
          <cell r="J59">
            <v>2545410</v>
          </cell>
          <cell r="K59">
            <v>0</v>
          </cell>
          <cell r="L59">
            <v>0</v>
          </cell>
          <cell r="M59">
            <v>2545410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39279850.26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K60">
            <v>0</v>
          </cell>
          <cell r="L60">
            <v>0</v>
          </cell>
          <cell r="M60">
            <v>1023120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</v>
          </cell>
          <cell r="F61">
            <v>736029</v>
          </cell>
          <cell r="G61">
            <v>95569426.73</v>
          </cell>
          <cell r="H61">
            <v>319562227.75</v>
          </cell>
          <cell r="I61">
            <v>2046056</v>
          </cell>
          <cell r="J61">
            <v>143223920</v>
          </cell>
          <cell r="K61">
            <v>0</v>
          </cell>
          <cell r="L61">
            <v>0</v>
          </cell>
          <cell r="M61">
            <v>143223920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8305714.3</v>
          </cell>
          <cell r="H62">
            <v>9054801.8</v>
          </cell>
          <cell r="I62">
            <v>43970</v>
          </cell>
          <cell r="J62">
            <v>3077900</v>
          </cell>
          <cell r="K62">
            <v>0</v>
          </cell>
          <cell r="L62">
            <v>0</v>
          </cell>
          <cell r="M62">
            <v>3077900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2316896641.22</v>
          </cell>
          <cell r="F63">
            <v>150224</v>
          </cell>
          <cell r="G63">
            <v>79079525.78</v>
          </cell>
          <cell r="H63">
            <v>2395976167</v>
          </cell>
          <cell r="I63">
            <v>367264</v>
          </cell>
          <cell r="J63">
            <v>25708480</v>
          </cell>
          <cell r="K63">
            <v>0</v>
          </cell>
          <cell r="L63">
            <v>0</v>
          </cell>
          <cell r="M63">
            <v>25708480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K64">
            <v>0</v>
          </cell>
          <cell r="L64">
            <v>0</v>
          </cell>
          <cell r="M64">
            <v>28238980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K66">
            <v>0</v>
          </cell>
          <cell r="L66">
            <v>0</v>
          </cell>
          <cell r="M66">
            <v>5821830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</v>
          </cell>
          <cell r="F67">
            <v>173342</v>
          </cell>
          <cell r="G67">
            <v>22114498.22</v>
          </cell>
          <cell r="H67">
            <v>45898768.07</v>
          </cell>
          <cell r="I67">
            <v>404607</v>
          </cell>
          <cell r="J67">
            <v>28322490</v>
          </cell>
          <cell r="K67">
            <v>0</v>
          </cell>
          <cell r="L67">
            <v>0</v>
          </cell>
          <cell r="M67">
            <v>28322490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20922004</v>
          </cell>
          <cell r="E68">
            <v>5364580060.6</v>
          </cell>
          <cell r="F68">
            <v>20922004</v>
          </cell>
          <cell r="G68">
            <v>5364580060.6</v>
          </cell>
          <cell r="H68">
            <v>10729160121.2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M68">
            <v>17171717920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нийт</v>
          </cell>
          <cell r="C68">
            <v>0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357513027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357513027</v>
          </cell>
          <cell r="M16">
            <v>77124585355.04</v>
          </cell>
        </row>
        <row r="17">
          <cell r="B17" t="str">
            <v>TDB</v>
          </cell>
          <cell r="C17" t="str">
            <v>TDB CAPITAL</v>
          </cell>
          <cell r="D17" t="str">
            <v>●</v>
          </cell>
          <cell r="E17" t="str">
            <v>●</v>
          </cell>
          <cell r="G17">
            <v>28776129281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28776129281</v>
          </cell>
          <cell r="M17">
            <v>50852472043.759995</v>
          </cell>
        </row>
        <row r="18">
          <cell r="B18" t="str">
            <v>INVC</v>
          </cell>
          <cell r="C18" t="str">
            <v>INVESCORE CAPITAL</v>
          </cell>
          <cell r="D18" t="str">
            <v>●</v>
          </cell>
          <cell r="E18" t="str">
            <v>●</v>
          </cell>
          <cell r="G18">
            <v>114113709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114113709</v>
          </cell>
          <cell r="M18">
            <v>17452539581</v>
          </cell>
        </row>
        <row r="19">
          <cell r="B19" t="str">
            <v>BZIN</v>
          </cell>
          <cell r="C19" t="str">
            <v>MIRAE ASSET SECURITIES MONGOLIA</v>
          </cell>
          <cell r="D19" t="str">
            <v>●</v>
          </cell>
          <cell r="E19" t="str">
            <v>●</v>
          </cell>
          <cell r="G19">
            <v>102870801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102870801</v>
          </cell>
          <cell r="M19">
            <v>10610937495.55</v>
          </cell>
        </row>
        <row r="20">
          <cell r="B20" t="str">
            <v>ARD</v>
          </cell>
          <cell r="C20" t="str">
            <v>ARD CAPITAL GROUP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15665208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15665208</v>
          </cell>
          <cell r="M20">
            <v>9483619450.279999</v>
          </cell>
        </row>
        <row r="21">
          <cell r="B21" t="str">
            <v>BUMB</v>
          </cell>
          <cell r="C21" t="str">
            <v>BUMBAT-ALTAI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133826734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133826734</v>
          </cell>
          <cell r="M21">
            <v>7063276753.36</v>
          </cell>
        </row>
        <row r="22">
          <cell r="B22" t="str">
            <v>MNET</v>
          </cell>
          <cell r="C22" t="str">
            <v>ARD SECURITIES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338544932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338544932</v>
          </cell>
          <cell r="M22">
            <v>6817750366.629999</v>
          </cell>
        </row>
        <row r="23">
          <cell r="B23" t="str">
            <v>BDSC</v>
          </cell>
          <cell r="C23" t="str">
            <v>BDSEC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763536631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763536631</v>
          </cell>
          <cell r="M23">
            <v>6167482479.67</v>
          </cell>
        </row>
        <row r="24">
          <cell r="B24" t="str">
            <v>TNGR</v>
          </cell>
          <cell r="C24" t="str">
            <v>TENGER CAPITAL</v>
          </cell>
          <cell r="D24" t="str">
            <v>●</v>
          </cell>
          <cell r="F24" t="str">
            <v>●</v>
          </cell>
          <cell r="G24">
            <v>4493844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4493844</v>
          </cell>
          <cell r="M24">
            <v>8050811963.240001</v>
          </cell>
        </row>
        <row r="25">
          <cell r="B25" t="str">
            <v>TTOL</v>
          </cell>
          <cell r="C25" t="str">
            <v>APEX CAPITAL</v>
          </cell>
          <cell r="D25" t="str">
            <v>●</v>
          </cell>
          <cell r="G25">
            <v>79187846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79187846</v>
          </cell>
          <cell r="M25">
            <v>3419158035.22</v>
          </cell>
        </row>
        <row r="26">
          <cell r="B26" t="str">
            <v>STIN</v>
          </cell>
          <cell r="C26" t="str">
            <v>STANDART INVESTMENT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185030180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185030180</v>
          </cell>
          <cell r="M26">
            <v>3005722174.55</v>
          </cell>
        </row>
        <row r="27">
          <cell r="B27" t="str">
            <v>LFTI</v>
          </cell>
          <cell r="C27" t="str">
            <v>LIFETIME INVESTMENT</v>
          </cell>
          <cell r="D27" t="str">
            <v>●</v>
          </cell>
          <cell r="G27">
            <v>65639750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65639750</v>
          </cell>
          <cell r="M27">
            <v>2454094858.9100003</v>
          </cell>
        </row>
        <row r="28">
          <cell r="B28" t="str">
            <v>GAUL</v>
          </cell>
          <cell r="C28" t="str">
            <v>GAULI</v>
          </cell>
          <cell r="D28" t="str">
            <v>●</v>
          </cell>
          <cell r="G28">
            <v>519861825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519861825</v>
          </cell>
          <cell r="M28">
            <v>2182405228.27</v>
          </cell>
        </row>
        <row r="29">
          <cell r="B29" t="str">
            <v>NOVL</v>
          </cell>
          <cell r="C29" t="str">
            <v>NOVEL INVESTMENT</v>
          </cell>
          <cell r="D29" t="str">
            <v>●</v>
          </cell>
          <cell r="E29" t="str">
            <v>●</v>
          </cell>
          <cell r="G29">
            <v>50805321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50805321</v>
          </cell>
          <cell r="M29">
            <v>1928033239.25</v>
          </cell>
        </row>
        <row r="30">
          <cell r="B30" t="str">
            <v>MSDQ</v>
          </cell>
          <cell r="C30" t="str">
            <v>MASDAQ</v>
          </cell>
          <cell r="D30" t="str">
            <v>●</v>
          </cell>
          <cell r="G30">
            <v>5422057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5422057</v>
          </cell>
          <cell r="M30">
            <v>602029539.0799999</v>
          </cell>
        </row>
        <row r="31">
          <cell r="B31" t="str">
            <v>TCHB</v>
          </cell>
          <cell r="C31" t="str">
            <v>TULGAT CHANDMANI BAYAN</v>
          </cell>
          <cell r="D31" t="str">
            <v>●</v>
          </cell>
          <cell r="G31">
            <v>302033129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302033129</v>
          </cell>
          <cell r="M31">
            <v>522851616.53</v>
          </cell>
        </row>
        <row r="32">
          <cell r="B32" t="str">
            <v>GDSC</v>
          </cell>
          <cell r="C32" t="str">
            <v>GOODSEC</v>
          </cell>
          <cell r="D32" t="str">
            <v>●</v>
          </cell>
          <cell r="G32">
            <v>10885935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10885935</v>
          </cell>
          <cell r="M32">
            <v>502756487.94</v>
          </cell>
        </row>
        <row r="33">
          <cell r="B33" t="str">
            <v>BATS</v>
          </cell>
          <cell r="C33" t="str">
            <v>BATS</v>
          </cell>
          <cell r="D33" t="str">
            <v>●</v>
          </cell>
          <cell r="G33">
            <v>14051820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14051820</v>
          </cell>
          <cell r="M33">
            <v>451610701.05</v>
          </cell>
        </row>
        <row r="34">
          <cell r="B34" t="str">
            <v>ZRGD</v>
          </cell>
          <cell r="C34" t="str">
            <v>ZERGED</v>
          </cell>
          <cell r="D34" t="str">
            <v>●</v>
          </cell>
          <cell r="G34">
            <v>90235730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90235730</v>
          </cell>
          <cell r="M34">
            <v>435850421.12</v>
          </cell>
        </row>
        <row r="35">
          <cell r="B35" t="str">
            <v>MSEC</v>
          </cell>
          <cell r="C35" t="str">
            <v>MONSEC</v>
          </cell>
          <cell r="D35" t="str">
            <v>●</v>
          </cell>
          <cell r="G35">
            <v>26145698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26145698</v>
          </cell>
          <cell r="M35">
            <v>400275013.81</v>
          </cell>
        </row>
        <row r="36">
          <cell r="B36" t="str">
            <v>DRBR</v>
          </cell>
          <cell r="C36" t="str">
            <v>DARKHAN BROKER</v>
          </cell>
          <cell r="D36" t="str">
            <v>●</v>
          </cell>
          <cell r="E36" t="str">
            <v>●</v>
          </cell>
          <cell r="G36">
            <v>23959226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23959226</v>
          </cell>
          <cell r="M36">
            <v>389902483.49</v>
          </cell>
        </row>
        <row r="37">
          <cell r="B37" t="str">
            <v>DELG</v>
          </cell>
          <cell r="C37" t="str">
            <v>DELGERKHANGAI SECURITIES</v>
          </cell>
          <cell r="D37" t="str">
            <v>●</v>
          </cell>
          <cell r="G37">
            <v>264221100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264221100</v>
          </cell>
          <cell r="M37">
            <v>388695079.31</v>
          </cell>
        </row>
        <row r="38">
          <cell r="B38" t="str">
            <v>GDEV</v>
          </cell>
          <cell r="C38" t="str">
            <v>GRANDDEVELOPMENT</v>
          </cell>
          <cell r="D38" t="str">
            <v>●</v>
          </cell>
          <cell r="G38">
            <v>24998709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24998709</v>
          </cell>
          <cell r="M38">
            <v>363909222.15</v>
          </cell>
        </row>
        <row r="39">
          <cell r="B39" t="str">
            <v>TABO</v>
          </cell>
          <cell r="C39" t="str">
            <v>TAVAN BOGD</v>
          </cell>
          <cell r="D39" t="str">
            <v>●</v>
          </cell>
          <cell r="G39">
            <v>21819620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21819620</v>
          </cell>
          <cell r="M39">
            <v>278265549.85</v>
          </cell>
        </row>
        <row r="40">
          <cell r="B40" t="str">
            <v>BLMB</v>
          </cell>
          <cell r="C40" t="str">
            <v>BLOOMSBURY SECURITIES</v>
          </cell>
          <cell r="D40" t="str">
            <v>●</v>
          </cell>
          <cell r="G40">
            <v>13015065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13015065</v>
          </cell>
          <cell r="M40">
            <v>278250740.92999995</v>
          </cell>
        </row>
        <row r="41">
          <cell r="B41" t="str">
            <v>MIBG</v>
          </cell>
          <cell r="C41" t="str">
            <v>MIBG</v>
          </cell>
          <cell r="D41" t="str">
            <v>●</v>
          </cell>
          <cell r="E41" t="str">
            <v>●</v>
          </cell>
          <cell r="G41">
            <v>97534760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97534760</v>
          </cell>
          <cell r="M41">
            <v>273350380.7</v>
          </cell>
        </row>
        <row r="42">
          <cell r="B42" t="str">
            <v>CTRL</v>
          </cell>
          <cell r="C42" t="str">
            <v>CENTRAL SECURITIES </v>
          </cell>
          <cell r="D42" t="str">
            <v>●</v>
          </cell>
          <cell r="E42" t="str">
            <v>●</v>
          </cell>
          <cell r="G42">
            <v>22404955</v>
          </cell>
          <cell r="H42">
            <v>20800000</v>
          </cell>
          <cell r="I42">
            <v>0</v>
          </cell>
          <cell r="J42">
            <v>0</v>
          </cell>
          <cell r="K42">
            <v>0</v>
          </cell>
          <cell r="L42">
            <v>43204955</v>
          </cell>
          <cell r="M42">
            <v>227783231.86</v>
          </cell>
        </row>
        <row r="43">
          <cell r="B43" t="str">
            <v>GNDX</v>
          </cell>
          <cell r="C43" t="str">
            <v>GENDEX</v>
          </cell>
          <cell r="D43" t="str">
            <v>●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202493948.76</v>
          </cell>
        </row>
        <row r="44">
          <cell r="B44" t="str">
            <v>HUN</v>
          </cell>
          <cell r="C44" t="str">
            <v>HUNNU EMPIRE</v>
          </cell>
          <cell r="D44" t="str">
            <v>●</v>
          </cell>
          <cell r="E44" t="str">
            <v>●</v>
          </cell>
          <cell r="G44">
            <v>15764553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15764553</v>
          </cell>
          <cell r="M44">
            <v>193229812.87</v>
          </cell>
        </row>
        <row r="45">
          <cell r="B45" t="str">
            <v>UNDR</v>
          </cell>
          <cell r="C45" t="str">
            <v>UNDURKHAAN INVEST</v>
          </cell>
          <cell r="D45" t="str">
            <v>●</v>
          </cell>
          <cell r="G45">
            <v>18956098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18956098</v>
          </cell>
          <cell r="M45">
            <v>155933586.15</v>
          </cell>
        </row>
        <row r="46">
          <cell r="B46" t="str">
            <v>MICC</v>
          </cell>
          <cell r="C46" t="str">
            <v>MICC</v>
          </cell>
          <cell r="D46" t="str">
            <v>●</v>
          </cell>
          <cell r="G46">
            <v>2192550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2192550</v>
          </cell>
          <cell r="M46">
            <v>78394381.5</v>
          </cell>
        </row>
        <row r="47">
          <cell r="B47" t="str">
            <v>ZGB</v>
          </cell>
          <cell r="C47" t="str">
            <v>ZGB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8109806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8109806</v>
          </cell>
          <cell r="M47">
            <v>74250517.38</v>
          </cell>
        </row>
        <row r="48">
          <cell r="B48" t="str">
            <v>MERG</v>
          </cell>
          <cell r="C48" t="str">
            <v>MERGEN SANAA</v>
          </cell>
          <cell r="D48" t="str">
            <v>●</v>
          </cell>
          <cell r="G48">
            <v>1644415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1644415</v>
          </cell>
          <cell r="M48">
            <v>70337595.47</v>
          </cell>
        </row>
        <row r="49">
          <cell r="B49" t="str">
            <v>ALTN</v>
          </cell>
          <cell r="C49" t="str">
            <v>ALTAN KHOROMSOG</v>
          </cell>
          <cell r="D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70254555</v>
          </cell>
        </row>
        <row r="50">
          <cell r="B50" t="str">
            <v>SECP</v>
          </cell>
          <cell r="C50" t="str">
            <v>SECAP</v>
          </cell>
          <cell r="D50" t="str">
            <v>●</v>
          </cell>
          <cell r="E50" t="str">
            <v>●</v>
          </cell>
          <cell r="G50">
            <v>1959000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1959000</v>
          </cell>
          <cell r="M50">
            <v>61309588</v>
          </cell>
        </row>
        <row r="51">
          <cell r="B51" t="str">
            <v>BULG</v>
          </cell>
          <cell r="C51" t="str">
            <v>BULGAN BROKER</v>
          </cell>
          <cell r="D51" t="str">
            <v>●</v>
          </cell>
          <cell r="G51">
            <v>579500</v>
          </cell>
          <cell r="H51">
            <v>0</v>
          </cell>
          <cell r="I51">
            <v>0</v>
          </cell>
          <cell r="J51">
            <v>0</v>
          </cell>
          <cell r="L51">
            <v>579500</v>
          </cell>
          <cell r="M51">
            <v>60997633.8</v>
          </cell>
        </row>
        <row r="52">
          <cell r="B52" t="str">
            <v>SANR</v>
          </cell>
          <cell r="C52" t="str">
            <v>SANAR</v>
          </cell>
          <cell r="D52" t="str">
            <v>●</v>
          </cell>
          <cell r="E52" t="str">
            <v>●</v>
          </cell>
          <cell r="F52" t="str">
            <v>●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53232662.300000004</v>
          </cell>
        </row>
        <row r="53">
          <cell r="B53" t="str">
            <v>ARGB</v>
          </cell>
          <cell r="C53" t="str">
            <v>ARGAI BEST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43456878.06</v>
          </cell>
        </row>
        <row r="54">
          <cell r="B54" t="str">
            <v>NSEC</v>
          </cell>
          <cell r="C54" t="str">
            <v>NATIONAL SECURITIES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1160000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1160000</v>
          </cell>
          <cell r="M54">
            <v>32643122.9</v>
          </cell>
        </row>
        <row r="55">
          <cell r="B55" t="str">
            <v>BSK</v>
          </cell>
          <cell r="C55" t="str">
            <v>BLUESKY SECURITIES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30501540.8</v>
          </cell>
        </row>
        <row r="56">
          <cell r="B56" t="str">
            <v>ECM</v>
          </cell>
          <cell r="C56" t="str">
            <v>EURASIA CAPITAL HOLDING</v>
          </cell>
          <cell r="D56" t="str">
            <v>●</v>
          </cell>
          <cell r="G56">
            <v>49590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49590</v>
          </cell>
          <cell r="M56">
            <v>23840403.2</v>
          </cell>
        </row>
        <row r="57">
          <cell r="B57" t="str">
            <v>SILS</v>
          </cell>
          <cell r="C57" t="str">
            <v>SILVER LIGHT SECURITIES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22123180</v>
          </cell>
        </row>
        <row r="58">
          <cell r="B58" t="str">
            <v>GATR</v>
          </cell>
          <cell r="C58" t="str">
            <v>GATSUURT TRADE</v>
          </cell>
          <cell r="D58" t="str">
            <v>●</v>
          </cell>
          <cell r="E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16379698.4</v>
          </cell>
        </row>
        <row r="59">
          <cell r="B59" t="str">
            <v>BLAC</v>
          </cell>
          <cell r="C59" t="str">
            <v>BLACKSTONE INTERNATIONAL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13805200</v>
          </cell>
        </row>
        <row r="60">
          <cell r="B60" t="str">
            <v>FCX</v>
          </cell>
          <cell r="C60" t="str">
            <v>FCX</v>
          </cell>
          <cell r="D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8829160</v>
          </cell>
        </row>
        <row r="61">
          <cell r="B61" t="str">
            <v>APS</v>
          </cell>
          <cell r="C61" t="str">
            <v>ASIA PACIFIC SECURITIES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448796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448796</v>
          </cell>
          <cell r="M61">
            <v>6264891.649999999</v>
          </cell>
        </row>
        <row r="62">
          <cell r="B62" t="str">
            <v>DCF</v>
          </cell>
          <cell r="C62" t="str">
            <v>DCF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3077823.55</v>
          </cell>
        </row>
        <row r="63">
          <cell r="B63" t="str">
            <v>SGC</v>
          </cell>
          <cell r="C63" t="str">
            <v>SG CAPITAL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74649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74649</v>
          </cell>
          <cell r="M63">
            <v>278619</v>
          </cell>
        </row>
        <row r="64">
          <cell r="B64" t="str">
            <v>MONG</v>
          </cell>
          <cell r="C64" t="str">
            <v>MONGOL SECURITIES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CAPM</v>
          </cell>
          <cell r="C65" t="str">
            <v>CAPITAL MARKET CORPORATION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51</v>
          </cell>
          <cell r="E67">
            <v>23</v>
          </cell>
          <cell r="F67">
            <v>13</v>
          </cell>
          <cell r="G67">
            <v>32474885850</v>
          </cell>
          <cell r="H67">
            <v>20800000</v>
          </cell>
          <cell r="I67">
            <v>0</v>
          </cell>
          <cell r="J67">
            <v>0</v>
          </cell>
          <cell r="K67">
            <v>0</v>
          </cell>
          <cell r="L67">
            <v>32495685850</v>
          </cell>
          <cell r="M67">
            <v>212950054291.33984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2"/>
  <sheetViews>
    <sheetView tabSelected="1" view="pageBreakPreview" zoomScale="70" zoomScaleSheetLayoutView="70" workbookViewId="0" topLeftCell="A1">
      <pane xSplit="3" ySplit="15" topLeftCell="D58" activePane="bottomRight" state="frozen"/>
      <selection pane="topRight" activeCell="D1" sqref="D1"/>
      <selection pane="bottomLeft" activeCell="A16" sqref="A16"/>
      <selection pane="bottomRight" activeCell="H15" sqref="H15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58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71</v>
      </c>
      <c r="N11" s="51"/>
    </row>
    <row r="12" spans="1:14" ht="14.45" customHeight="1">
      <c r="A12" s="42" t="s">
        <v>0</v>
      </c>
      <c r="B12" s="44" t="s">
        <v>50</v>
      </c>
      <c r="C12" s="44" t="s">
        <v>51</v>
      </c>
      <c r="D12" s="44" t="s">
        <v>52</v>
      </c>
      <c r="E12" s="44"/>
      <c r="F12" s="44"/>
      <c r="G12" s="46" t="s">
        <v>72</v>
      </c>
      <c r="H12" s="46"/>
      <c r="I12" s="46"/>
      <c r="J12" s="46"/>
      <c r="K12" s="46"/>
      <c r="L12" s="46"/>
      <c r="M12" s="48" t="s">
        <v>70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59</v>
      </c>
      <c r="H14" s="47"/>
      <c r="I14" s="47"/>
      <c r="J14" s="47" t="s">
        <v>66</v>
      </c>
      <c r="K14" s="47" t="s">
        <v>65</v>
      </c>
      <c r="L14" s="47" t="s">
        <v>60</v>
      </c>
      <c r="M14" s="50" t="s">
        <v>61</v>
      </c>
      <c r="N14" s="39" t="s">
        <v>62</v>
      </c>
      <c r="O14" s="9"/>
    </row>
    <row r="15" spans="1:15" s="22" customFormat="1" ht="42" customHeight="1">
      <c r="A15" s="43"/>
      <c r="B15" s="45"/>
      <c r="C15" s="45"/>
      <c r="D15" s="28" t="s">
        <v>53</v>
      </c>
      <c r="E15" s="28" t="s">
        <v>54</v>
      </c>
      <c r="F15" s="28" t="s">
        <v>55</v>
      </c>
      <c r="G15" s="10" t="s">
        <v>63</v>
      </c>
      <c r="H15" s="29" t="s">
        <v>65</v>
      </c>
      <c r="I15" s="29" t="s">
        <v>64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VLOOKUP(B16,'[2]Brokers'!$B$9:$H$69,7,0)</f>
        <v>229817834.60000002</v>
      </c>
      <c r="H16" s="15">
        <f>VLOOKUP(B16,'[2]Brokers'!$B$9:$X$69,22,0)</f>
        <v>50517120</v>
      </c>
      <c r="I16" s="15">
        <f>VLOOKUP(B16,'[3]Brokers'!$B$9:$R$69,17,0)</f>
        <v>0</v>
      </c>
      <c r="J16" s="15">
        <f>VLOOKUP(B16,'[4]Brokers'!$B$9:$M$69,12,0)</f>
        <v>0</v>
      </c>
      <c r="K16" s="15">
        <v>0</v>
      </c>
      <c r="L16" s="15">
        <f aca="true" t="shared" si="0" ref="L16:L47">K16+J16+I16+H16+G16</f>
        <v>280334954.6</v>
      </c>
      <c r="M16" s="30">
        <f>VLOOKUP(B16,'[5]Sheet1'!$B$16:$M$67,12,0)+L16</f>
        <v>77404920309.64</v>
      </c>
      <c r="N16" s="32">
        <f aca="true" t="shared" si="1" ref="N16:N47">M16/$M$67</f>
        <v>0.35727552812210883</v>
      </c>
    </row>
    <row r="17" spans="1:14" ht="15">
      <c r="A17" s="11">
        <f>+A16+1</f>
        <v>2</v>
      </c>
      <c r="B17" s="12" t="s">
        <v>8</v>
      </c>
      <c r="C17" s="31" t="str">
        <f>VLOOKUP(B17,'[6]Sheet1'!$B$16:$C$67,2,0)</f>
        <v>TDB CAPITAL</v>
      </c>
      <c r="D17" s="13" t="s">
        <v>2</v>
      </c>
      <c r="E17" s="14" t="s">
        <v>2</v>
      </c>
      <c r="F17" s="14"/>
      <c r="G17" s="15">
        <f>VLOOKUP(B17,'[2]Brokers'!$B$9:$H$69,7,0)</f>
        <v>261816740.29</v>
      </c>
      <c r="H17" s="15">
        <f>VLOOKUP(B17,'[2]Brokers'!$B$9:$X$69,22,0)</f>
        <v>0</v>
      </c>
      <c r="I17" s="15">
        <f>VLOOKUP(B17,'[3]Brokers'!$B$9:$R$69,17,0)</f>
        <v>0</v>
      </c>
      <c r="J17" s="15">
        <f>VLOOKUP(B17,'[4]Brokers'!$B$9:$M$69,12,0)</f>
        <v>0</v>
      </c>
      <c r="K17" s="15">
        <v>0</v>
      </c>
      <c r="L17" s="15">
        <f t="shared" si="0"/>
        <v>261816740.29</v>
      </c>
      <c r="M17" s="30">
        <f>VLOOKUP(B17,'[5]Sheet1'!$B$16:$M$67,12,0)+L17</f>
        <v>51114288784.049995</v>
      </c>
      <c r="N17" s="32">
        <f t="shared" si="1"/>
        <v>0.2359266626314595</v>
      </c>
    </row>
    <row r="18" spans="1:14" ht="15">
      <c r="A18" s="11">
        <f aca="true" t="shared" si="2" ref="A18:A66">+A17+1</f>
        <v>3</v>
      </c>
      <c r="B18" s="12" t="s">
        <v>68</v>
      </c>
      <c r="C18" s="31" t="str">
        <f>VLOOKUP(B18,'[6]Sheet1'!$B$16:$C$67,2,0)</f>
        <v>INVESCORE CAPITAL</v>
      </c>
      <c r="D18" s="13" t="s">
        <v>2</v>
      </c>
      <c r="E18" s="13" t="s">
        <v>2</v>
      </c>
      <c r="F18" s="13"/>
      <c r="G18" s="15">
        <f>VLOOKUP(B18,'[2]Brokers'!$B$9:$H$69,7,0)</f>
        <v>89406216</v>
      </c>
      <c r="H18" s="15">
        <f>VLOOKUP(B18,'[2]Brokers'!$B$9:$X$69,22,0)</f>
        <v>0</v>
      </c>
      <c r="I18" s="15">
        <f>VLOOKUP(B18,'[3]Brokers'!$B$9:$R$69,17,0)</f>
        <v>0</v>
      </c>
      <c r="J18" s="15">
        <f>VLOOKUP(B18,'[4]Brokers'!$B$9:$M$69,12,0)</f>
        <v>0</v>
      </c>
      <c r="K18" s="15">
        <v>0</v>
      </c>
      <c r="L18" s="15">
        <f t="shared" si="0"/>
        <v>89406216</v>
      </c>
      <c r="M18" s="30">
        <f>VLOOKUP(B18,'[5]Sheet1'!$B$16:$M$67,12,0)+L18</f>
        <v>17541945797</v>
      </c>
      <c r="N18" s="32">
        <f t="shared" si="1"/>
        <v>0.0809678238003696</v>
      </c>
    </row>
    <row r="19" spans="1:15" s="23" customFormat="1" ht="15">
      <c r="A19" s="11">
        <f t="shared" si="2"/>
        <v>4</v>
      </c>
      <c r="B19" s="12" t="s">
        <v>6</v>
      </c>
      <c r="C19" s="31" t="str">
        <f>VLOOKUP(B19,'[6]Sheet1'!$B$16:$C$67,2,0)</f>
        <v>MIRAE ASSET SECURITIES MONGOLIA</v>
      </c>
      <c r="D19" s="13" t="s">
        <v>2</v>
      </c>
      <c r="E19" s="13" t="s">
        <v>2</v>
      </c>
      <c r="F19" s="14"/>
      <c r="G19" s="15">
        <f>VLOOKUP(B19,'[2]Brokers'!$B$9:$H$69,7,0)</f>
        <v>79491523.44</v>
      </c>
      <c r="H19" s="15">
        <f>VLOOKUP(B19,'[2]Brokers'!$B$9:$X$69,22,0)</f>
        <v>107495440</v>
      </c>
      <c r="I19" s="15">
        <f>VLOOKUP(B19,'[3]Brokers'!$B$9:$R$69,17,0)</f>
        <v>0</v>
      </c>
      <c r="J19" s="15">
        <f>VLOOKUP(B19,'[4]Brokers'!$B$9:$M$69,12,0)</f>
        <v>0</v>
      </c>
      <c r="K19" s="15">
        <v>0</v>
      </c>
      <c r="L19" s="15">
        <f t="shared" si="0"/>
        <v>186986963.44</v>
      </c>
      <c r="M19" s="30">
        <f>VLOOKUP(B19,'[5]Sheet1'!$B$16:$M$67,12,0)+L19</f>
        <v>10797924458.99</v>
      </c>
      <c r="N19" s="32">
        <f t="shared" si="1"/>
        <v>0.04983965035137222</v>
      </c>
      <c r="O19" s="9"/>
    </row>
    <row r="20" spans="1:14" ht="15">
      <c r="A20" s="11">
        <f t="shared" si="2"/>
        <v>5</v>
      </c>
      <c r="B20" s="12" t="s">
        <v>7</v>
      </c>
      <c r="C20" s="31" t="str">
        <f>VLOOKUP(B20,'[6]Sheet1'!$B$16:$C$67,2,0)</f>
        <v>ARD CAPITAL GROUP</v>
      </c>
      <c r="D20" s="13" t="s">
        <v>2</v>
      </c>
      <c r="E20" s="14" t="s">
        <v>2</v>
      </c>
      <c r="F20" s="14" t="s">
        <v>2</v>
      </c>
      <c r="G20" s="15">
        <f>VLOOKUP(B20,'[2]Brokers'!$B$9:$H$69,7,0)</f>
        <v>25685978.18</v>
      </c>
      <c r="H20" s="15">
        <f>VLOOKUP(B20,'[2]Brokers'!$B$9:$X$69,22,0)</f>
        <v>0</v>
      </c>
      <c r="I20" s="15">
        <f>VLOOKUP(B20,'[3]Brokers'!$B$9:$R$69,17,0)</f>
        <v>0</v>
      </c>
      <c r="J20" s="15">
        <f>VLOOKUP(B20,'[4]Brokers'!$B$9:$M$69,12,0)</f>
        <v>0</v>
      </c>
      <c r="K20" s="15">
        <v>0</v>
      </c>
      <c r="L20" s="15">
        <f t="shared" si="0"/>
        <v>25685978.18</v>
      </c>
      <c r="M20" s="30">
        <f>VLOOKUP(B20,'[5]Sheet1'!$B$16:$M$67,12,0)+L20</f>
        <v>9509305428.46</v>
      </c>
      <c r="N20" s="32">
        <f t="shared" si="1"/>
        <v>0.04389181082335363</v>
      </c>
    </row>
    <row r="21" spans="1:14" ht="15">
      <c r="A21" s="11">
        <f t="shared" si="2"/>
        <v>6</v>
      </c>
      <c r="B21" s="12" t="s">
        <v>10</v>
      </c>
      <c r="C21" s="31" t="str">
        <f>VLOOKUP(B21,'[6]Sheet1'!$B$16:$C$67,2,0)</f>
        <v>ARD SECURITIES</v>
      </c>
      <c r="D21" s="13" t="s">
        <v>2</v>
      </c>
      <c r="E21" s="14" t="s">
        <v>2</v>
      </c>
      <c r="F21" s="14" t="s">
        <v>2</v>
      </c>
      <c r="G21" s="15">
        <f>VLOOKUP(B21,'[2]Brokers'!$B$9:$H$69,7,0)</f>
        <v>957109174.6</v>
      </c>
      <c r="H21" s="15">
        <f>VLOOKUP(B21,'[2]Brokers'!$B$9:$X$69,22,0)</f>
        <v>0</v>
      </c>
      <c r="I21" s="15">
        <f>VLOOKUP(B21,'[3]Brokers'!$B$9:$R$69,17,0)</f>
        <v>0</v>
      </c>
      <c r="J21" s="15">
        <f>VLOOKUP(B21,'[4]Brokers'!$B$9:$M$69,12,0)</f>
        <v>0</v>
      </c>
      <c r="K21" s="15">
        <v>0</v>
      </c>
      <c r="L21" s="15">
        <f t="shared" si="0"/>
        <v>957109174.6</v>
      </c>
      <c r="M21" s="30">
        <f>VLOOKUP(B21,'[5]Sheet1'!$B$16:$M$67,12,0)+L21</f>
        <v>7774859541.23</v>
      </c>
      <c r="N21" s="32">
        <f t="shared" si="1"/>
        <v>0.03588618188038134</v>
      </c>
    </row>
    <row r="22" spans="1:14" ht="15">
      <c r="A22" s="11">
        <f t="shared" si="2"/>
        <v>7</v>
      </c>
      <c r="B22" s="12" t="s">
        <v>16</v>
      </c>
      <c r="C22" s="31" t="str">
        <f>VLOOKUP(B22,'[6]Sheet1'!$B$16:$C$67,2,0)</f>
        <v>BUMBAT-ALTAI</v>
      </c>
      <c r="D22" s="13" t="s">
        <v>2</v>
      </c>
      <c r="E22" s="14" t="s">
        <v>2</v>
      </c>
      <c r="F22" s="14" t="s">
        <v>2</v>
      </c>
      <c r="G22" s="15">
        <f>VLOOKUP(B22,'[2]Brokers'!$B$9:$H$69,7,0)</f>
        <v>271966482.87</v>
      </c>
      <c r="H22" s="15">
        <f>VLOOKUP(B22,'[2]Brokers'!$B$9:$X$69,22,0)</f>
        <v>0</v>
      </c>
      <c r="I22" s="15">
        <f>VLOOKUP(B22,'[3]Brokers'!$B$9:$R$69,17,0)</f>
        <v>0</v>
      </c>
      <c r="J22" s="15">
        <f>VLOOKUP(B22,'[4]Brokers'!$B$9:$M$69,12,0)</f>
        <v>0</v>
      </c>
      <c r="K22" s="15">
        <v>0</v>
      </c>
      <c r="L22" s="15">
        <f t="shared" si="0"/>
        <v>271966482.87</v>
      </c>
      <c r="M22" s="30">
        <f>VLOOKUP(B22,'[5]Sheet1'!$B$16:$M$67,12,0)+L22</f>
        <v>7335243236.23</v>
      </c>
      <c r="N22" s="32">
        <f t="shared" si="1"/>
        <v>0.03385705831935102</v>
      </c>
    </row>
    <row r="23" spans="1:14" ht="15">
      <c r="A23" s="11">
        <f t="shared" si="2"/>
        <v>8</v>
      </c>
      <c r="B23" s="12" t="s">
        <v>1</v>
      </c>
      <c r="C23" s="31" t="str">
        <f>VLOOKUP(B23,'[6]Sheet1'!$B$16:$C$67,2,0)</f>
        <v>BDSEC</v>
      </c>
      <c r="D23" s="13" t="s">
        <v>2</v>
      </c>
      <c r="E23" s="14" t="s">
        <v>2</v>
      </c>
      <c r="F23" s="14" t="s">
        <v>2</v>
      </c>
      <c r="G23" s="15">
        <f>VLOOKUP(B23,'[2]Brokers'!$B$9:$H$69,7,0)</f>
        <v>546693673.74</v>
      </c>
      <c r="H23" s="15">
        <f>VLOOKUP(B23,'[2]Brokers'!$B$9:$X$69,22,0)</f>
        <v>0</v>
      </c>
      <c r="I23" s="15">
        <f>VLOOKUP(B23,'[3]Brokers'!$B$9:$R$69,17,0)</f>
        <v>0</v>
      </c>
      <c r="J23" s="15">
        <f>VLOOKUP(B23,'[4]Brokers'!$B$9:$M$69,12,0)</f>
        <v>0</v>
      </c>
      <c r="K23" s="15">
        <v>0</v>
      </c>
      <c r="L23" s="15">
        <f t="shared" si="0"/>
        <v>546693673.74</v>
      </c>
      <c r="M23" s="30">
        <f>VLOOKUP(B23,'[5]Sheet1'!$B$16:$M$67,12,0)+L23</f>
        <v>6714176153.41</v>
      </c>
      <c r="N23" s="32">
        <f t="shared" si="1"/>
        <v>0.030990417941373156</v>
      </c>
    </row>
    <row r="24" spans="1:15" ht="15">
      <c r="A24" s="11">
        <f t="shared" si="2"/>
        <v>9</v>
      </c>
      <c r="B24" s="12" t="s">
        <v>4</v>
      </c>
      <c r="C24" s="31" t="str">
        <f>VLOOKUP(B24,'[6]Sheet1'!$B$16:$C$67,2,0)</f>
        <v>TENGER CAPITAL</v>
      </c>
      <c r="D24" s="13" t="s">
        <v>2</v>
      </c>
      <c r="E24" s="14"/>
      <c r="F24" s="14" t="s">
        <v>2</v>
      </c>
      <c r="G24" s="15">
        <f>VLOOKUP(B24,'[2]Brokers'!$B$9:$H$69,7,0)</f>
        <v>8182762</v>
      </c>
      <c r="H24" s="15">
        <f>VLOOKUP(B24,'[2]Brokers'!$B$9:$X$69,22,0)</f>
        <v>0</v>
      </c>
      <c r="I24" s="15">
        <f>VLOOKUP(B24,'[3]Brokers'!$B$9:$R$69,17,0)</f>
        <v>0</v>
      </c>
      <c r="J24" s="15">
        <f>VLOOKUP(B24,'[4]Brokers'!$B$9:$M$69,12,0)</f>
        <v>0</v>
      </c>
      <c r="K24" s="15">
        <v>0</v>
      </c>
      <c r="L24" s="15">
        <f t="shared" si="0"/>
        <v>8182762</v>
      </c>
      <c r="M24" s="30">
        <f>VLOOKUP(B24,'[5]Sheet1'!$B$16:$M$67,12,0)+L24</f>
        <v>8058994725.240001</v>
      </c>
      <c r="N24" s="32">
        <f t="shared" si="1"/>
        <v>0.037197655976849126</v>
      </c>
      <c r="O24" s="1"/>
    </row>
    <row r="25" spans="1:14" ht="15">
      <c r="A25" s="11">
        <f t="shared" si="2"/>
        <v>10</v>
      </c>
      <c r="B25" s="12" t="s">
        <v>35</v>
      </c>
      <c r="C25" s="31" t="str">
        <f>VLOOKUP(B25,'[6]Sheet1'!$B$16:$C$67,2,0)</f>
        <v>APEX CAPITAL</v>
      </c>
      <c r="D25" s="13" t="s">
        <v>2</v>
      </c>
      <c r="E25" s="14"/>
      <c r="F25" s="14"/>
      <c r="G25" s="15">
        <f>VLOOKUP(B25,'[2]Brokers'!$B$9:$H$69,7,0)</f>
        <v>115127477.13</v>
      </c>
      <c r="H25" s="15">
        <f>VLOOKUP(B25,'[2]Brokers'!$B$9:$X$69,22,0)</f>
        <v>0</v>
      </c>
      <c r="I25" s="15">
        <f>VLOOKUP(B25,'[3]Brokers'!$B$9:$R$69,17,0)</f>
        <v>0</v>
      </c>
      <c r="J25" s="15">
        <f>VLOOKUP(B25,'[4]Brokers'!$B$9:$M$69,12,0)</f>
        <v>0</v>
      </c>
      <c r="K25" s="15">
        <v>0</v>
      </c>
      <c r="L25" s="15">
        <f t="shared" si="0"/>
        <v>115127477.13</v>
      </c>
      <c r="M25" s="30">
        <f>VLOOKUP(B25,'[5]Sheet1'!$B$16:$M$67,12,0)+L25</f>
        <v>3534285512.35</v>
      </c>
      <c r="N25" s="32">
        <f t="shared" si="1"/>
        <v>0.01631309376597738</v>
      </c>
    </row>
    <row r="26" spans="1:14" ht="15">
      <c r="A26" s="11">
        <f t="shared" si="2"/>
        <v>11</v>
      </c>
      <c r="B26" s="12" t="s">
        <v>9</v>
      </c>
      <c r="C26" s="31" t="str">
        <f>VLOOKUP(B26,'[6]Sheet1'!$B$16:$C$67,2,0)</f>
        <v>STANDART INVESTMENT</v>
      </c>
      <c r="D26" s="13" t="s">
        <v>2</v>
      </c>
      <c r="E26" s="14" t="s">
        <v>2</v>
      </c>
      <c r="F26" s="14" t="s">
        <v>2</v>
      </c>
      <c r="G26" s="15">
        <f>VLOOKUP(B26,'[2]Brokers'!$B$9:$H$69,7,0)</f>
        <v>287245715.73</v>
      </c>
      <c r="H26" s="15">
        <f>VLOOKUP(B26,'[2]Brokers'!$B$9:$X$69,22,0)</f>
        <v>0</v>
      </c>
      <c r="I26" s="15">
        <f>VLOOKUP(B26,'[3]Brokers'!$B$9:$R$69,17,0)</f>
        <v>0</v>
      </c>
      <c r="J26" s="15">
        <f>VLOOKUP(B26,'[4]Brokers'!$B$9:$M$69,12,0)</f>
        <v>0</v>
      </c>
      <c r="K26" s="15">
        <v>0</v>
      </c>
      <c r="L26" s="15">
        <f t="shared" si="0"/>
        <v>287245715.73</v>
      </c>
      <c r="M26" s="30">
        <f>VLOOKUP(B26,'[5]Sheet1'!$B$16:$M$67,12,0)+L26</f>
        <v>3292967890.28</v>
      </c>
      <c r="N26" s="32">
        <f t="shared" si="1"/>
        <v>0.015199251383279478</v>
      </c>
    </row>
    <row r="27" spans="1:14" ht="15">
      <c r="A27" s="11">
        <f t="shared" si="2"/>
        <v>12</v>
      </c>
      <c r="B27" s="12" t="s">
        <v>17</v>
      </c>
      <c r="C27" s="31" t="str">
        <f>VLOOKUP(B27,'[6]Sheet1'!$B$16:$C$67,2,0)</f>
        <v>LIFETIME INVESTMENT</v>
      </c>
      <c r="D27" s="13" t="s">
        <v>2</v>
      </c>
      <c r="E27" s="14"/>
      <c r="F27" s="14"/>
      <c r="G27" s="15">
        <f>VLOOKUP(B27,'[2]Brokers'!$B$9:$H$69,7,0)</f>
        <v>42887220</v>
      </c>
      <c r="H27" s="15">
        <f>VLOOKUP(B27,'[2]Brokers'!$B$9:$X$69,22,0)</f>
        <v>0</v>
      </c>
      <c r="I27" s="15">
        <f>VLOOKUP(B27,'[3]Brokers'!$B$9:$R$69,17,0)</f>
        <v>0</v>
      </c>
      <c r="J27" s="15">
        <f>VLOOKUP(B27,'[4]Brokers'!$B$9:$M$69,12,0)</f>
        <v>0</v>
      </c>
      <c r="K27" s="15">
        <v>0</v>
      </c>
      <c r="L27" s="15">
        <f t="shared" si="0"/>
        <v>42887220</v>
      </c>
      <c r="M27" s="30">
        <f>VLOOKUP(B27,'[5]Sheet1'!$B$16:$M$67,12,0)+L27</f>
        <v>2496982078.9100003</v>
      </c>
      <c r="N27" s="32">
        <f t="shared" si="1"/>
        <v>0.01152524396879856</v>
      </c>
    </row>
    <row r="28" spans="1:14" ht="15">
      <c r="A28" s="11">
        <f t="shared" si="2"/>
        <v>13</v>
      </c>
      <c r="B28" s="12" t="s">
        <v>11</v>
      </c>
      <c r="C28" s="31" t="str">
        <f>VLOOKUP(B28,'[6]Sheet1'!$B$16:$C$67,2,0)</f>
        <v>GAULI</v>
      </c>
      <c r="D28" s="13" t="s">
        <v>2</v>
      </c>
      <c r="E28" s="14"/>
      <c r="F28" s="14"/>
      <c r="G28" s="15">
        <f>VLOOKUP(B28,'[2]Brokers'!$B$9:$H$69,7,0)</f>
        <v>152853537.76999998</v>
      </c>
      <c r="H28" s="15">
        <f>VLOOKUP(B28,'[2]Brokers'!$B$9:$X$69,22,0)</f>
        <v>0</v>
      </c>
      <c r="I28" s="15">
        <f>VLOOKUP(B28,'[3]Brokers'!$B$9:$R$69,17,0)</f>
        <v>0</v>
      </c>
      <c r="J28" s="15">
        <f>VLOOKUP(B28,'[4]Brokers'!$B$9:$M$69,12,0)</f>
        <v>0</v>
      </c>
      <c r="K28" s="15">
        <v>0</v>
      </c>
      <c r="L28" s="15">
        <f t="shared" si="0"/>
        <v>152853537.76999998</v>
      </c>
      <c r="M28" s="30">
        <f>VLOOKUP(B28,'[5]Sheet1'!$B$16:$M$67,12,0)+L28</f>
        <v>2335258766.04</v>
      </c>
      <c r="N28" s="32">
        <f t="shared" si="1"/>
        <v>0.010778782609699524</v>
      </c>
    </row>
    <row r="29" spans="1:14" ht="15">
      <c r="A29" s="11">
        <f t="shared" si="2"/>
        <v>14</v>
      </c>
      <c r="B29" s="12" t="s">
        <v>3</v>
      </c>
      <c r="C29" s="31" t="str">
        <f>VLOOKUP(B29,'[6]Sheet1'!$B$16:$C$67,2,0)</f>
        <v>NOVEL INVESTMENT</v>
      </c>
      <c r="D29" s="13" t="s">
        <v>2</v>
      </c>
      <c r="E29" s="14" t="s">
        <v>2</v>
      </c>
      <c r="F29" s="14"/>
      <c r="G29" s="15">
        <f>VLOOKUP(B29,'[2]Brokers'!$B$9:$H$69,7,0)</f>
        <v>85330023.66</v>
      </c>
      <c r="H29" s="15">
        <f>VLOOKUP(B29,'[2]Brokers'!$B$9:$X$69,22,0)</f>
        <v>0</v>
      </c>
      <c r="I29" s="15">
        <f>VLOOKUP(B29,'[3]Brokers'!$B$9:$R$69,17,0)</f>
        <v>0</v>
      </c>
      <c r="J29" s="15">
        <f>VLOOKUP(B29,'[4]Brokers'!$B$9:$M$69,12,0)</f>
        <v>0</v>
      </c>
      <c r="K29" s="15">
        <v>0</v>
      </c>
      <c r="L29" s="15">
        <f t="shared" si="0"/>
        <v>85330023.66</v>
      </c>
      <c r="M29" s="30">
        <f>VLOOKUP(B29,'[5]Sheet1'!$B$16:$M$67,12,0)+L29</f>
        <v>2013363262.91</v>
      </c>
      <c r="N29" s="32">
        <f t="shared" si="1"/>
        <v>0.009293019360789107</v>
      </c>
    </row>
    <row r="30" spans="1:14" ht="15">
      <c r="A30" s="11">
        <f t="shared" si="2"/>
        <v>15</v>
      </c>
      <c r="B30" s="12" t="s">
        <v>36</v>
      </c>
      <c r="C30" s="31" t="str">
        <f>VLOOKUP(B30,'[6]Sheet1'!$B$16:$C$67,2,0)</f>
        <v>MASDAQ</v>
      </c>
      <c r="D30" s="13" t="s">
        <v>2</v>
      </c>
      <c r="E30" s="14"/>
      <c r="F30" s="14"/>
      <c r="G30" s="15">
        <f>VLOOKUP(B30,'[2]Brokers'!$B$9:$H$69,7,0)</f>
        <v>1064324.4</v>
      </c>
      <c r="H30" s="15">
        <f>VLOOKUP(B30,'[2]Brokers'!$B$9:$X$69,22,0)</f>
        <v>0</v>
      </c>
      <c r="I30" s="15">
        <f>VLOOKUP(B30,'[3]Brokers'!$B$9:$R$69,17,0)</f>
        <v>0</v>
      </c>
      <c r="J30" s="15">
        <f>VLOOKUP(B30,'[4]Brokers'!$B$9:$M$69,12,0)</f>
        <v>0</v>
      </c>
      <c r="K30" s="15">
        <v>0</v>
      </c>
      <c r="L30" s="15">
        <f t="shared" si="0"/>
        <v>1064324.4</v>
      </c>
      <c r="M30" s="30">
        <f>VLOOKUP(B30,'[5]Sheet1'!$B$16:$M$67,12,0)+L30</f>
        <v>603093863.4799999</v>
      </c>
      <c r="N30" s="32">
        <f t="shared" si="1"/>
        <v>0.0027836819380483912</v>
      </c>
    </row>
    <row r="31" spans="1:14" ht="15">
      <c r="A31" s="11">
        <f t="shared" si="2"/>
        <v>16</v>
      </c>
      <c r="B31" s="12" t="s">
        <v>25</v>
      </c>
      <c r="C31" s="31" t="str">
        <f>VLOOKUP(B31,'[6]Sheet1'!$B$16:$C$67,2,0)</f>
        <v>TULGAT CHANDMANI BAYAN</v>
      </c>
      <c r="D31" s="13" t="s">
        <v>2</v>
      </c>
      <c r="E31" s="14"/>
      <c r="F31" s="14"/>
      <c r="G31" s="15">
        <f>VLOOKUP(B31,'[2]Brokers'!$B$9:$H$69,7,0)</f>
        <v>26354809.95</v>
      </c>
      <c r="H31" s="15">
        <f>VLOOKUP(B31,'[2]Brokers'!$B$9:$X$69,22,0)</f>
        <v>0</v>
      </c>
      <c r="I31" s="15">
        <f>VLOOKUP(B31,'[3]Brokers'!$B$9:$R$69,17,0)</f>
        <v>0</v>
      </c>
      <c r="J31" s="15">
        <f>VLOOKUP(B31,'[4]Brokers'!$B$9:$M$69,12,0)</f>
        <v>0</v>
      </c>
      <c r="K31" s="15">
        <v>0</v>
      </c>
      <c r="L31" s="15">
        <f t="shared" si="0"/>
        <v>26354809.95</v>
      </c>
      <c r="M31" s="30">
        <f>VLOOKUP(B31,'[5]Sheet1'!$B$16:$M$67,12,0)+L31</f>
        <v>549206426.48</v>
      </c>
      <c r="N31" s="32">
        <f t="shared" si="1"/>
        <v>0.0025349553398385342</v>
      </c>
    </row>
    <row r="32" spans="1:15" ht="15">
      <c r="A32" s="11">
        <f t="shared" si="2"/>
        <v>17</v>
      </c>
      <c r="B32" s="12" t="s">
        <v>43</v>
      </c>
      <c r="C32" s="31" t="str">
        <f>VLOOKUP(B32,'[6]Sheet1'!$B$16:$C$67,2,0)</f>
        <v>GOODSEC</v>
      </c>
      <c r="D32" s="13" t="s">
        <v>2</v>
      </c>
      <c r="E32" s="14"/>
      <c r="F32" s="14"/>
      <c r="G32" s="15">
        <f>VLOOKUP(B32,'[2]Brokers'!$B$9:$H$69,7,0)</f>
        <v>17392899.71</v>
      </c>
      <c r="H32" s="15">
        <f>VLOOKUP(B32,'[2]Brokers'!$B$9:$X$69,22,0)</f>
        <v>0</v>
      </c>
      <c r="I32" s="15">
        <f>VLOOKUP(B32,'[3]Brokers'!$B$9:$R$69,17,0)</f>
        <v>0</v>
      </c>
      <c r="J32" s="15">
        <f>VLOOKUP(B32,'[4]Brokers'!$B$9:$M$69,12,0)</f>
        <v>0</v>
      </c>
      <c r="K32" s="15">
        <v>0</v>
      </c>
      <c r="L32" s="15">
        <f t="shared" si="0"/>
        <v>17392899.71</v>
      </c>
      <c r="M32" s="30">
        <f>VLOOKUP(B32,'[5]Sheet1'!$B$16:$M$67,12,0)+L32</f>
        <v>520149387.65</v>
      </c>
      <c r="N32" s="32">
        <f t="shared" si="1"/>
        <v>0.0024008376525891362</v>
      </c>
      <c r="O32" s="1"/>
    </row>
    <row r="33" spans="1:15" ht="15">
      <c r="A33" s="11">
        <f t="shared" si="2"/>
        <v>18</v>
      </c>
      <c r="B33" s="12" t="s">
        <v>19</v>
      </c>
      <c r="C33" s="31" t="str">
        <f>VLOOKUP(B33,'[6]Sheet1'!$B$16:$C$67,2,0)</f>
        <v>ZERGED</v>
      </c>
      <c r="D33" s="13" t="s">
        <v>2</v>
      </c>
      <c r="E33" s="14"/>
      <c r="F33" s="14"/>
      <c r="G33" s="15">
        <f>VLOOKUP(B33,'[2]Brokers'!$B$9:$H$69,7,0)</f>
        <v>40554337.71</v>
      </c>
      <c r="H33" s="15">
        <f>VLOOKUP(B33,'[2]Brokers'!$B$9:$X$69,22,0)</f>
        <v>0</v>
      </c>
      <c r="I33" s="15">
        <f>VLOOKUP(B33,'[3]Brokers'!$B$9:$R$69,17,0)</f>
        <v>0</v>
      </c>
      <c r="J33" s="15">
        <f>VLOOKUP(B33,'[4]Brokers'!$B$9:$M$69,12,0)</f>
        <v>0</v>
      </c>
      <c r="K33" s="15">
        <v>0</v>
      </c>
      <c r="L33" s="15">
        <f t="shared" si="0"/>
        <v>40554337.71</v>
      </c>
      <c r="M33" s="30">
        <f>VLOOKUP(B33,'[5]Sheet1'!$B$16:$M$67,12,0)+L33</f>
        <v>476404758.83</v>
      </c>
      <c r="N33" s="32">
        <f t="shared" si="1"/>
        <v>0.00219892690451716</v>
      </c>
      <c r="O33" s="1"/>
    </row>
    <row r="34" spans="1:15" ht="15">
      <c r="A34" s="11">
        <f t="shared" si="2"/>
        <v>19</v>
      </c>
      <c r="B34" s="12" t="s">
        <v>47</v>
      </c>
      <c r="C34" s="31" t="str">
        <f>VLOOKUP(B34,'[6]Sheet1'!$B$16:$C$67,2,0)</f>
        <v>BATS</v>
      </c>
      <c r="D34" s="13" t="s">
        <v>2</v>
      </c>
      <c r="E34" s="14"/>
      <c r="F34" s="14"/>
      <c r="G34" s="15">
        <f>VLOOKUP(B34,'[2]Brokers'!$B$9:$H$69,7,0)</f>
        <v>1968355</v>
      </c>
      <c r="H34" s="15">
        <f>VLOOKUP(B34,'[2]Brokers'!$B$9:$X$69,22,0)</f>
        <v>0</v>
      </c>
      <c r="I34" s="15">
        <f>VLOOKUP(B34,'[3]Brokers'!$B$9:$R$69,17,0)</f>
        <v>0</v>
      </c>
      <c r="J34" s="15">
        <f>VLOOKUP(B34,'[4]Brokers'!$B$9:$M$69,12,0)</f>
        <v>0</v>
      </c>
      <c r="K34" s="15">
        <v>0</v>
      </c>
      <c r="L34" s="15">
        <f t="shared" si="0"/>
        <v>1968355</v>
      </c>
      <c r="M34" s="30">
        <f>VLOOKUP(B34,'[5]Sheet1'!$B$16:$M$67,12,0)+L34</f>
        <v>453579056.05</v>
      </c>
      <c r="N34" s="32">
        <f t="shared" si="1"/>
        <v>0.0020935710048810593</v>
      </c>
      <c r="O34" s="1"/>
    </row>
    <row r="35" spans="1:15" ht="15">
      <c r="A35" s="11">
        <f t="shared" si="2"/>
        <v>20</v>
      </c>
      <c r="B35" s="12" t="s">
        <v>13</v>
      </c>
      <c r="C35" s="31" t="str">
        <f>VLOOKUP(B35,'[6]Sheet1'!$B$16:$C$67,2,0)</f>
        <v>MONSEC</v>
      </c>
      <c r="D35" s="13" t="s">
        <v>2</v>
      </c>
      <c r="E35" s="14"/>
      <c r="F35" s="14"/>
      <c r="G35" s="15">
        <f>VLOOKUP(B35,'[2]Brokers'!$B$9:$H$69,7,0)</f>
        <v>27157765.7</v>
      </c>
      <c r="H35" s="15">
        <f>VLOOKUP(B35,'[2]Brokers'!$B$9:$X$69,22,0)</f>
        <v>0</v>
      </c>
      <c r="I35" s="15">
        <f>VLOOKUP(B35,'[3]Brokers'!$B$9:$R$69,17,0)</f>
        <v>0</v>
      </c>
      <c r="J35" s="15">
        <f>VLOOKUP(B35,'[4]Brokers'!$B$9:$M$69,12,0)</f>
        <v>0</v>
      </c>
      <c r="K35" s="15">
        <v>0</v>
      </c>
      <c r="L35" s="15">
        <f t="shared" si="0"/>
        <v>27157765.7</v>
      </c>
      <c r="M35" s="30">
        <f>VLOOKUP(B35,'[5]Sheet1'!$B$16:$M$67,12,0)+L35</f>
        <v>427432779.51</v>
      </c>
      <c r="N35" s="32">
        <f t="shared" si="1"/>
        <v>0.0019728884342913987</v>
      </c>
      <c r="O35" s="1"/>
    </row>
    <row r="36" spans="1:15" ht="15">
      <c r="A36" s="11">
        <f t="shared" si="2"/>
        <v>21</v>
      </c>
      <c r="B36" s="12" t="s">
        <v>30</v>
      </c>
      <c r="C36" s="31" t="str">
        <f>VLOOKUP(B36,'[6]Sheet1'!$B$16:$C$67,2,0)</f>
        <v>DARKHAN BROKER</v>
      </c>
      <c r="D36" s="13" t="s">
        <v>2</v>
      </c>
      <c r="E36" s="14" t="s">
        <v>2</v>
      </c>
      <c r="F36" s="14"/>
      <c r="G36" s="15">
        <f>VLOOKUP(B36,'[2]Brokers'!$B$9:$H$69,7,0)</f>
        <v>11558479.4</v>
      </c>
      <c r="H36" s="15">
        <f>VLOOKUP(B36,'[2]Brokers'!$B$9:$X$69,22,0)</f>
        <v>0</v>
      </c>
      <c r="I36" s="15">
        <f>VLOOKUP(B36,'[3]Brokers'!$B$9:$R$69,17,0)</f>
        <v>0</v>
      </c>
      <c r="J36" s="15">
        <f>VLOOKUP(B36,'[4]Brokers'!$B$9:$M$69,12,0)</f>
        <v>0</v>
      </c>
      <c r="K36" s="15">
        <v>0</v>
      </c>
      <c r="L36" s="15">
        <f t="shared" si="0"/>
        <v>11558479.4</v>
      </c>
      <c r="M36" s="30">
        <f>VLOOKUP(B36,'[5]Sheet1'!$B$16:$M$67,12,0)+L36</f>
        <v>401460962.89</v>
      </c>
      <c r="N36" s="32">
        <f t="shared" si="1"/>
        <v>0.0018530111130296203</v>
      </c>
      <c r="O36" s="1"/>
    </row>
    <row r="37" spans="1:15" ht="15">
      <c r="A37" s="11">
        <f t="shared" si="2"/>
        <v>22</v>
      </c>
      <c r="B37" s="12" t="s">
        <v>18</v>
      </c>
      <c r="C37" s="31" t="str">
        <f>VLOOKUP(B37,'[6]Sheet1'!$B$16:$C$67,2,0)</f>
        <v>DELGERKHANGAI SECURITIES</v>
      </c>
      <c r="D37" s="13" t="s">
        <v>2</v>
      </c>
      <c r="E37" s="14"/>
      <c r="F37" s="14"/>
      <c r="G37" s="15">
        <f>VLOOKUP(B37,'[2]Brokers'!$B$9:$H$69,7,0)</f>
        <v>11965756.1</v>
      </c>
      <c r="H37" s="15">
        <f>VLOOKUP(B37,'[2]Brokers'!$B$9:$X$69,22,0)</f>
        <v>0</v>
      </c>
      <c r="I37" s="15">
        <f>VLOOKUP(B37,'[3]Brokers'!$B$9:$R$69,17,0)</f>
        <v>0</v>
      </c>
      <c r="J37" s="15">
        <f>VLOOKUP(B37,'[4]Brokers'!$B$9:$M$69,12,0)</f>
        <v>0</v>
      </c>
      <c r="K37" s="15">
        <v>0</v>
      </c>
      <c r="L37" s="15">
        <f t="shared" si="0"/>
        <v>11965756.1</v>
      </c>
      <c r="M37" s="30">
        <f>VLOOKUP(B37,'[5]Sheet1'!$B$16:$M$67,12,0)+L37</f>
        <v>400660835.41</v>
      </c>
      <c r="N37" s="32">
        <f t="shared" si="1"/>
        <v>0.001849317989041656</v>
      </c>
      <c r="O37" s="1"/>
    </row>
    <row r="38" spans="1:15" ht="15">
      <c r="A38" s="11">
        <f t="shared" si="2"/>
        <v>23</v>
      </c>
      <c r="B38" s="12" t="s">
        <v>34</v>
      </c>
      <c r="C38" s="31" t="str">
        <f>VLOOKUP(B38,'[6]Sheet1'!$B$16:$C$67,2,0)</f>
        <v>GRANDDEVELOPMENT</v>
      </c>
      <c r="D38" s="13" t="s">
        <v>2</v>
      </c>
      <c r="E38" s="14"/>
      <c r="F38" s="14"/>
      <c r="G38" s="15">
        <f>VLOOKUP(B38,'[2]Brokers'!$B$9:$H$69,7,0)</f>
        <v>8433346.8</v>
      </c>
      <c r="H38" s="15">
        <f>VLOOKUP(B38,'[2]Brokers'!$B$9:$X$69,22,0)</f>
        <v>0</v>
      </c>
      <c r="I38" s="15">
        <f>VLOOKUP(B38,'[3]Brokers'!$B$9:$R$69,17,0)</f>
        <v>0</v>
      </c>
      <c r="J38" s="15">
        <f>VLOOKUP(B38,'[4]Brokers'!$B$9:$M$69,12,0)</f>
        <v>0</v>
      </c>
      <c r="K38" s="15">
        <v>0</v>
      </c>
      <c r="L38" s="15">
        <f t="shared" si="0"/>
        <v>8433346.8</v>
      </c>
      <c r="M38" s="30">
        <f>VLOOKUP(B38,'[5]Sheet1'!$B$16:$M$67,12,0)+L38</f>
        <v>372342568.95</v>
      </c>
      <c r="N38" s="32">
        <f t="shared" si="1"/>
        <v>0.0017186102308716744</v>
      </c>
      <c r="O38" s="1"/>
    </row>
    <row r="39" spans="1:15" ht="15">
      <c r="A39" s="11">
        <f t="shared" si="2"/>
        <v>24</v>
      </c>
      <c r="B39" s="12" t="s">
        <v>12</v>
      </c>
      <c r="C39" s="31" t="str">
        <f>VLOOKUP(B39,'[6]Sheet1'!$B$16:$C$67,2,0)</f>
        <v>MIBG</v>
      </c>
      <c r="D39" s="13" t="s">
        <v>2</v>
      </c>
      <c r="E39" s="14" t="s">
        <v>2</v>
      </c>
      <c r="F39" s="14"/>
      <c r="G39" s="15">
        <f>VLOOKUP(B39,'[2]Brokers'!$B$9:$H$69,7,0)</f>
        <v>51278174.96</v>
      </c>
      <c r="H39" s="15">
        <f>VLOOKUP(B39,'[2]Brokers'!$B$9:$X$69,22,0)</f>
        <v>0</v>
      </c>
      <c r="I39" s="15">
        <f>VLOOKUP(B39,'[3]Brokers'!$B$9:$R$69,17,0)</f>
        <v>0</v>
      </c>
      <c r="J39" s="15">
        <f>VLOOKUP(B39,'[4]Brokers'!$B$9:$M$69,12,0)</f>
        <v>0</v>
      </c>
      <c r="K39" s="15">
        <v>0</v>
      </c>
      <c r="L39" s="15">
        <f t="shared" si="0"/>
        <v>51278174.96</v>
      </c>
      <c r="M39" s="30">
        <f>VLOOKUP(B39,'[5]Sheet1'!$B$16:$M$67,12,0)+L39</f>
        <v>324628555.65999997</v>
      </c>
      <c r="N39" s="32">
        <f t="shared" si="1"/>
        <v>0.0014983781160549754</v>
      </c>
      <c r="O39" s="1"/>
    </row>
    <row r="40" spans="1:15" ht="15">
      <c r="A40" s="11">
        <f t="shared" si="2"/>
        <v>25</v>
      </c>
      <c r="B40" s="12" t="s">
        <v>23</v>
      </c>
      <c r="C40" s="31" t="str">
        <f>VLOOKUP(B40,'[6]Sheet1'!$B$16:$C$67,2,0)</f>
        <v>TAVAN BOGD</v>
      </c>
      <c r="D40" s="13" t="s">
        <v>2</v>
      </c>
      <c r="E40" s="14"/>
      <c r="F40" s="14"/>
      <c r="G40" s="15">
        <f>VLOOKUP(B40,'[2]Brokers'!$B$9:$H$69,7,0)</f>
        <v>31959098.76</v>
      </c>
      <c r="H40" s="15">
        <f>VLOOKUP(B40,'[2]Brokers'!$B$9:$X$69,22,0)</f>
        <v>0</v>
      </c>
      <c r="I40" s="15">
        <f>VLOOKUP(B40,'[3]Brokers'!$B$9:$R$69,17,0)</f>
        <v>0</v>
      </c>
      <c r="J40" s="15">
        <f>VLOOKUP(B40,'[4]Brokers'!$B$9:$M$69,12,0)</f>
        <v>0</v>
      </c>
      <c r="K40" s="15">
        <v>0</v>
      </c>
      <c r="L40" s="15">
        <f t="shared" si="0"/>
        <v>31959098.76</v>
      </c>
      <c r="M40" s="30">
        <f>VLOOKUP(B40,'[5]Sheet1'!$B$16:$M$67,12,0)+L40</f>
        <v>310224648.61</v>
      </c>
      <c r="N40" s="32">
        <f t="shared" si="1"/>
        <v>0.0014318944419199914</v>
      </c>
      <c r="O40" s="1"/>
    </row>
    <row r="41" spans="1:15" ht="15">
      <c r="A41" s="11">
        <f t="shared" si="2"/>
        <v>26</v>
      </c>
      <c r="B41" s="12" t="s">
        <v>21</v>
      </c>
      <c r="C41" s="31" t="str">
        <f>VLOOKUP(B41,'[6]Sheet1'!$B$16:$C$67,2,0)</f>
        <v>BLOOMSBURY SECURITIES</v>
      </c>
      <c r="D41" s="13" t="s">
        <v>2</v>
      </c>
      <c r="E41" s="14"/>
      <c r="F41" s="14"/>
      <c r="G41" s="15">
        <f>VLOOKUP(B41,'[2]Brokers'!$B$9:$H$69,7,0)</f>
        <v>6503559</v>
      </c>
      <c r="H41" s="15">
        <f>VLOOKUP(B41,'[2]Brokers'!$B$9:$X$69,22,0)</f>
        <v>0</v>
      </c>
      <c r="I41" s="15">
        <f>VLOOKUP(B41,'[3]Brokers'!$B$9:$R$69,17,0)</f>
        <v>0</v>
      </c>
      <c r="J41" s="15">
        <f>VLOOKUP(B41,'[4]Brokers'!$B$9:$M$69,12,0)</f>
        <v>0</v>
      </c>
      <c r="K41" s="15">
        <v>0</v>
      </c>
      <c r="L41" s="15">
        <f t="shared" si="0"/>
        <v>6503559</v>
      </c>
      <c r="M41" s="30">
        <f>VLOOKUP(B41,'[5]Sheet1'!$B$16:$M$67,12,0)+L41</f>
        <v>284754299.92999995</v>
      </c>
      <c r="N41" s="32">
        <f t="shared" si="1"/>
        <v>0.0013143317309230785</v>
      </c>
      <c r="O41" s="1"/>
    </row>
    <row r="42" spans="1:15" ht="15">
      <c r="A42" s="11">
        <f t="shared" si="2"/>
        <v>27</v>
      </c>
      <c r="B42" s="12" t="s">
        <v>69</v>
      </c>
      <c r="C42" s="31" t="str">
        <f>VLOOKUP(B42,'[6]Sheet1'!$B$16:$C$67,2,0)</f>
        <v xml:space="preserve">CENTRAL SECURITIES </v>
      </c>
      <c r="D42" s="13" t="s">
        <v>2</v>
      </c>
      <c r="E42" s="14" t="s">
        <v>2</v>
      </c>
      <c r="F42" s="14"/>
      <c r="G42" s="15">
        <f>VLOOKUP(B42,'[2]Brokers'!$B$9:$H$69,7,0)</f>
        <v>51741623.79</v>
      </c>
      <c r="H42" s="15">
        <f>VLOOKUP(B42,'[2]Brokers'!$B$9:$X$69,22,0)</f>
        <v>0</v>
      </c>
      <c r="I42" s="15">
        <f>VLOOKUP(B42,'[3]Brokers'!$B$9:$R$69,17,0)</f>
        <v>0</v>
      </c>
      <c r="J42" s="15">
        <f>VLOOKUP(B42,'[4]Brokers'!$B$9:$M$69,12,0)</f>
        <v>0</v>
      </c>
      <c r="K42" s="15">
        <v>0</v>
      </c>
      <c r="L42" s="15">
        <f t="shared" si="0"/>
        <v>51741623.79</v>
      </c>
      <c r="M42" s="30">
        <f>VLOOKUP(B42,'[5]Sheet1'!$B$16:$M$67,12,0)+L42</f>
        <v>279524855.65000004</v>
      </c>
      <c r="N42" s="32">
        <f t="shared" si="1"/>
        <v>0.0012901943445728543</v>
      </c>
      <c r="O42" s="1"/>
    </row>
    <row r="43" spans="1:15" ht="15">
      <c r="A43" s="11">
        <f t="shared" si="2"/>
        <v>28</v>
      </c>
      <c r="B43" s="12" t="s">
        <v>49</v>
      </c>
      <c r="C43" s="31" t="str">
        <f>VLOOKUP(B43,'[6]Sheet1'!$B$16:$C$67,2,0)</f>
        <v>HUNNU EMPIRE</v>
      </c>
      <c r="D43" s="13" t="s">
        <v>2</v>
      </c>
      <c r="E43" s="14" t="s">
        <v>2</v>
      </c>
      <c r="F43" s="14"/>
      <c r="G43" s="15">
        <f>VLOOKUP(B43,'[2]Brokers'!$B$9:$H$69,7,0)</f>
        <v>15684626.73</v>
      </c>
      <c r="H43" s="15">
        <f>VLOOKUP(B43,'[2]Brokers'!$B$9:$X$69,22,0)</f>
        <v>0</v>
      </c>
      <c r="I43" s="15">
        <f>VLOOKUP(B43,'[3]Brokers'!$B$9:$R$69,17,0)</f>
        <v>0</v>
      </c>
      <c r="J43" s="15">
        <f>VLOOKUP(B43,'[4]Brokers'!$B$9:$M$69,12,0)</f>
        <v>0</v>
      </c>
      <c r="K43" s="15">
        <v>0</v>
      </c>
      <c r="L43" s="15">
        <f t="shared" si="0"/>
        <v>15684626.73</v>
      </c>
      <c r="M43" s="30">
        <f>VLOOKUP(B43,'[5]Sheet1'!$B$16:$M$67,12,0)+L43</f>
        <v>208914439.6</v>
      </c>
      <c r="N43" s="32">
        <f t="shared" si="1"/>
        <v>0.0009642800023802717</v>
      </c>
      <c r="O43" s="1"/>
    </row>
    <row r="44" spans="1:15" ht="15">
      <c r="A44" s="11">
        <f t="shared" si="2"/>
        <v>29</v>
      </c>
      <c r="B44" s="12" t="s">
        <v>37</v>
      </c>
      <c r="C44" s="31" t="str">
        <f>VLOOKUP(B44,'[6]Sheet1'!$B$16:$C$67,2,0)</f>
        <v>GENDEX</v>
      </c>
      <c r="D44" s="13" t="s">
        <v>2</v>
      </c>
      <c r="E44" s="14"/>
      <c r="F44" s="14"/>
      <c r="G44" s="15">
        <f>VLOOKUP(B44,'[2]Brokers'!$B$9:$H$69,7,0)</f>
        <v>0</v>
      </c>
      <c r="H44" s="15">
        <f>VLOOKUP(B44,'[2]Brokers'!$B$9:$X$69,22,0)</f>
        <v>0</v>
      </c>
      <c r="I44" s="15">
        <f>VLOOKUP(B44,'[3]Brokers'!$B$9:$R$69,17,0)</f>
        <v>0</v>
      </c>
      <c r="J44" s="15">
        <f>VLOOKUP(B44,'[4]Brokers'!$B$9:$M$69,12,0)</f>
        <v>0</v>
      </c>
      <c r="K44" s="15">
        <v>0</v>
      </c>
      <c r="L44" s="15">
        <f t="shared" si="0"/>
        <v>0</v>
      </c>
      <c r="M44" s="30">
        <f>VLOOKUP(B44,'[5]Sheet1'!$B$16:$M$67,12,0)+L44</f>
        <v>202493948.76</v>
      </c>
      <c r="N44" s="32">
        <f t="shared" si="1"/>
        <v>0.0009346451387761491</v>
      </c>
      <c r="O44" s="1"/>
    </row>
    <row r="45" spans="1:15" ht="15">
      <c r="A45" s="11">
        <f t="shared" si="2"/>
        <v>30</v>
      </c>
      <c r="B45" s="12" t="s">
        <v>22</v>
      </c>
      <c r="C45" s="31" t="str">
        <f>VLOOKUP(B45,'[6]Sheet1'!$B$16:$C$67,2,0)</f>
        <v>UNDURKHAAN INVEST</v>
      </c>
      <c r="D45" s="13" t="s">
        <v>2</v>
      </c>
      <c r="E45" s="14"/>
      <c r="F45" s="14"/>
      <c r="G45" s="15">
        <f>VLOOKUP(B45,'[2]Brokers'!$B$9:$H$69,7,0)</f>
        <v>7647219</v>
      </c>
      <c r="H45" s="15">
        <f>VLOOKUP(B45,'[2]Brokers'!$B$9:$X$69,22,0)</f>
        <v>0</v>
      </c>
      <c r="I45" s="15">
        <f>VLOOKUP(B45,'[3]Brokers'!$B$9:$R$69,17,0)</f>
        <v>0</v>
      </c>
      <c r="J45" s="15">
        <f>VLOOKUP(B45,'[4]Brokers'!$B$9:$M$69,12,0)</f>
        <v>0</v>
      </c>
      <c r="K45" s="15">
        <v>0</v>
      </c>
      <c r="L45" s="15">
        <f t="shared" si="0"/>
        <v>7647219</v>
      </c>
      <c r="M45" s="30">
        <f>VLOOKUP(B45,'[5]Sheet1'!$B$16:$M$67,12,0)+L45</f>
        <v>163580805.15</v>
      </c>
      <c r="N45" s="32">
        <f t="shared" si="1"/>
        <v>0.0007550349295214957</v>
      </c>
      <c r="O45" s="1"/>
    </row>
    <row r="46" spans="1:15" ht="15">
      <c r="A46" s="11">
        <f t="shared" si="2"/>
        <v>31</v>
      </c>
      <c r="B46" s="12" t="s">
        <v>38</v>
      </c>
      <c r="C46" s="31" t="str">
        <f>VLOOKUP(B46,'[6]Sheet1'!$B$16:$C$67,2,0)</f>
        <v>MICC</v>
      </c>
      <c r="D46" s="13" t="s">
        <v>2</v>
      </c>
      <c r="E46" s="14"/>
      <c r="F46" s="14"/>
      <c r="G46" s="15">
        <f>VLOOKUP(B46,'[2]Brokers'!$B$9:$H$69,7,0)</f>
        <v>20254566</v>
      </c>
      <c r="H46" s="15">
        <f>VLOOKUP(B46,'[2]Brokers'!$B$9:$X$69,22,0)</f>
        <v>0</v>
      </c>
      <c r="I46" s="15">
        <f>VLOOKUP(B46,'[3]Brokers'!$B$9:$R$69,17,0)</f>
        <v>0</v>
      </c>
      <c r="J46" s="15">
        <f>VLOOKUP(B46,'[4]Brokers'!$B$9:$M$69,12,0)</f>
        <v>0</v>
      </c>
      <c r="K46" s="15">
        <v>0</v>
      </c>
      <c r="L46" s="15">
        <f t="shared" si="0"/>
        <v>20254566</v>
      </c>
      <c r="M46" s="30">
        <f>VLOOKUP(B46,'[5]Sheet1'!$B$16:$M$67,12,0)+L46</f>
        <v>98648947.5</v>
      </c>
      <c r="N46" s="32">
        <f t="shared" si="1"/>
        <v>0.00045533093601497185</v>
      </c>
      <c r="O46" s="1"/>
    </row>
    <row r="47" spans="1:15" ht="15">
      <c r="A47" s="11">
        <f t="shared" si="2"/>
        <v>32</v>
      </c>
      <c r="B47" s="12" t="s">
        <v>32</v>
      </c>
      <c r="C47" s="31" t="str">
        <f>VLOOKUP(B47,'[6]Sheet1'!$B$16:$C$67,2,0)</f>
        <v>MERGEN SANAA</v>
      </c>
      <c r="D47" s="13" t="s">
        <v>2</v>
      </c>
      <c r="E47" s="14"/>
      <c r="F47" s="14"/>
      <c r="G47" s="15">
        <f>VLOOKUP(B47,'[2]Brokers'!$B$9:$H$69,7,0)</f>
        <v>15211874.8</v>
      </c>
      <c r="H47" s="15">
        <f>VLOOKUP(B47,'[2]Brokers'!$B$9:$X$69,22,0)</f>
        <v>0</v>
      </c>
      <c r="I47" s="15">
        <f>VLOOKUP(B47,'[3]Brokers'!$B$9:$R$69,17,0)</f>
        <v>0</v>
      </c>
      <c r="J47" s="15">
        <f>VLOOKUP(B47,'[4]Brokers'!$B$9:$M$69,12,0)</f>
        <v>0</v>
      </c>
      <c r="K47" s="15">
        <v>0</v>
      </c>
      <c r="L47" s="15">
        <f t="shared" si="0"/>
        <v>15211874.8</v>
      </c>
      <c r="M47" s="30">
        <f>VLOOKUP(B47,'[5]Sheet1'!$B$16:$M$67,12,0)+L47</f>
        <v>85549470.27</v>
      </c>
      <c r="N47" s="32">
        <f t="shared" si="1"/>
        <v>0.0003948680787863865</v>
      </c>
      <c r="O47" s="1"/>
    </row>
    <row r="48" spans="1:14" ht="15">
      <c r="A48" s="11">
        <f t="shared" si="2"/>
        <v>33</v>
      </c>
      <c r="B48" s="12" t="s">
        <v>14</v>
      </c>
      <c r="C48" s="31" t="str">
        <f>VLOOKUP(B48,'[6]Sheet1'!$B$16:$C$67,2,0)</f>
        <v>NATIONAL SECURITIES</v>
      </c>
      <c r="D48" s="13" t="s">
        <v>2</v>
      </c>
      <c r="E48" s="14" t="s">
        <v>2</v>
      </c>
      <c r="F48" s="14" t="s">
        <v>2</v>
      </c>
      <c r="G48" s="15">
        <f>VLOOKUP(B48,'[2]Brokers'!$B$9:$H$69,7,0)</f>
        <v>41722196</v>
      </c>
      <c r="H48" s="15">
        <f>VLOOKUP(B48,'[2]Brokers'!$B$9:$X$69,22,0)</f>
        <v>0</v>
      </c>
      <c r="I48" s="15">
        <f>VLOOKUP(B48,'[3]Brokers'!$B$9:$R$69,17,0)</f>
        <v>0</v>
      </c>
      <c r="J48" s="15">
        <f>VLOOKUP(B48,'[4]Brokers'!$B$9:$M$69,12,0)</f>
        <v>0</v>
      </c>
      <c r="K48" s="15">
        <v>0</v>
      </c>
      <c r="L48" s="15">
        <f aca="true" t="shared" si="3" ref="L48:L79">K48+J48+I48+H48+G48</f>
        <v>41722196</v>
      </c>
      <c r="M48" s="30">
        <f>VLOOKUP(B48,'[5]Sheet1'!$B$16:$M$67,12,0)+L48</f>
        <v>74365318.9</v>
      </c>
      <c r="N48" s="32">
        <f aca="true" t="shared" si="4" ref="N48:N79">M48/$M$67</f>
        <v>0.00034324573267027384</v>
      </c>
    </row>
    <row r="49" spans="1:14" ht="15">
      <c r="A49" s="11">
        <f t="shared" si="2"/>
        <v>34</v>
      </c>
      <c r="B49" s="12" t="s">
        <v>44</v>
      </c>
      <c r="C49" s="31" t="str">
        <f>VLOOKUP(B49,'[6]Sheet1'!$B$16:$C$67,2,0)</f>
        <v>ZGB</v>
      </c>
      <c r="D49" s="13" t="s">
        <v>2</v>
      </c>
      <c r="E49" s="14" t="s">
        <v>2</v>
      </c>
      <c r="F49" s="14" t="s">
        <v>2</v>
      </c>
      <c r="G49" s="15">
        <f>VLOOKUP(B49,'[2]Brokers'!$B$9:$H$69,7,0)</f>
        <v>0</v>
      </c>
      <c r="H49" s="15">
        <f>VLOOKUP(B49,'[2]Brokers'!$B$9:$X$69,22,0)</f>
        <v>0</v>
      </c>
      <c r="I49" s="15">
        <f>VLOOKUP(B49,'[3]Brokers'!$B$9:$R$69,17,0)</f>
        <v>0</v>
      </c>
      <c r="J49" s="15">
        <f>VLOOKUP(B49,'[4]Brokers'!$B$9:$M$69,12,0)</f>
        <v>0</v>
      </c>
      <c r="K49" s="15">
        <v>0</v>
      </c>
      <c r="L49" s="15">
        <f t="shared" si="3"/>
        <v>0</v>
      </c>
      <c r="M49" s="30">
        <f>VLOOKUP(B49,'[5]Sheet1'!$B$16:$M$67,12,0)+L49</f>
        <v>74250517.38</v>
      </c>
      <c r="N49" s="32">
        <f t="shared" si="4"/>
        <v>0.000342715846798379</v>
      </c>
    </row>
    <row r="50" spans="1:15" s="17" customFormat="1" ht="15">
      <c r="A50" s="11">
        <f t="shared" si="2"/>
        <v>35</v>
      </c>
      <c r="B50" s="12" t="s">
        <v>28</v>
      </c>
      <c r="C50" s="31" t="str">
        <f>VLOOKUP(B50,'[6]Sheet1'!$B$16:$C$67,2,0)</f>
        <v>ALTAN KHOROMSOG</v>
      </c>
      <c r="D50" s="13" t="s">
        <v>2</v>
      </c>
      <c r="E50" s="14"/>
      <c r="F50" s="14"/>
      <c r="G50" s="15">
        <f>VLOOKUP(B50,'[2]Brokers'!$B$9:$H$69,7,0)</f>
        <v>0</v>
      </c>
      <c r="H50" s="15">
        <f>VLOOKUP(B50,'[2]Brokers'!$B$9:$X$69,22,0)</f>
        <v>0</v>
      </c>
      <c r="I50" s="15">
        <f>VLOOKUP(B50,'[3]Brokers'!$B$9:$R$69,17,0)</f>
        <v>0</v>
      </c>
      <c r="J50" s="15">
        <f>VLOOKUP(B50,'[4]Brokers'!$B$9:$M$69,12,0)</f>
        <v>0</v>
      </c>
      <c r="K50" s="15">
        <v>0</v>
      </c>
      <c r="L50" s="15">
        <f t="shared" si="3"/>
        <v>0</v>
      </c>
      <c r="M50" s="30">
        <f>VLOOKUP(B50,'[5]Sheet1'!$B$16:$M$67,12,0)+L50</f>
        <v>70254555</v>
      </c>
      <c r="N50" s="32">
        <f t="shared" si="4"/>
        <v>0.0003242718052056797</v>
      </c>
      <c r="O50" s="16"/>
    </row>
    <row r="51" spans="1:14" ht="15">
      <c r="A51" s="11">
        <f t="shared" si="2"/>
        <v>36</v>
      </c>
      <c r="B51" s="12" t="s">
        <v>20</v>
      </c>
      <c r="C51" s="31" t="str">
        <f>VLOOKUP(B51,'[6]Sheet1'!$B$16:$C$67,2,0)</f>
        <v>BULGAN BROKER</v>
      </c>
      <c r="D51" s="13" t="s">
        <v>2</v>
      </c>
      <c r="E51" s="14"/>
      <c r="F51" s="14"/>
      <c r="G51" s="15">
        <f>VLOOKUP(B51,'[2]Brokers'!$B$9:$H$69,7,0)</f>
        <v>781148.46</v>
      </c>
      <c r="H51" s="15">
        <f>VLOOKUP(B51,'[2]Brokers'!$B$9:$X$69,22,0)</f>
        <v>0</v>
      </c>
      <c r="I51" s="15">
        <f>VLOOKUP(B51,'[3]Brokers'!$B$9:$R$69,17,0)</f>
        <v>0</v>
      </c>
      <c r="J51" s="15">
        <f>VLOOKUP(B51,'[4]Brokers'!$B$9:$M$69,12,0)</f>
        <v>0</v>
      </c>
      <c r="K51" s="15"/>
      <c r="L51" s="15">
        <f t="shared" si="3"/>
        <v>781148.46</v>
      </c>
      <c r="M51" s="30">
        <f>VLOOKUP(B51,'[5]Sheet1'!$B$16:$M$67,12,0)+L51</f>
        <v>61778782.26</v>
      </c>
      <c r="N51" s="32">
        <f t="shared" si="4"/>
        <v>0.00028515043966699126</v>
      </c>
    </row>
    <row r="52" spans="1:14" ht="15">
      <c r="A52" s="11">
        <f t="shared" si="2"/>
        <v>37</v>
      </c>
      <c r="B52" s="12" t="s">
        <v>24</v>
      </c>
      <c r="C52" s="31" t="str">
        <f>VLOOKUP(B52,'[6]Sheet1'!$B$16:$C$67,2,0)</f>
        <v>SECAP</v>
      </c>
      <c r="D52" s="13" t="s">
        <v>2</v>
      </c>
      <c r="E52" s="14" t="s">
        <v>2</v>
      </c>
      <c r="F52" s="14"/>
      <c r="G52" s="15">
        <f>VLOOKUP(B52,'[2]Brokers'!$B$9:$H$69,7,0)</f>
        <v>21000</v>
      </c>
      <c r="H52" s="15">
        <f>VLOOKUP(B52,'[2]Brokers'!$B$9:$X$69,22,0)</f>
        <v>0</v>
      </c>
      <c r="I52" s="15">
        <f>VLOOKUP(B52,'[3]Brokers'!$B$9:$R$69,17,0)</f>
        <v>0</v>
      </c>
      <c r="J52" s="15">
        <f>VLOOKUP(B52,'[4]Brokers'!$B$9:$M$69,12,0)</f>
        <v>0</v>
      </c>
      <c r="K52" s="15">
        <v>0</v>
      </c>
      <c r="L52" s="15">
        <f t="shared" si="3"/>
        <v>21000</v>
      </c>
      <c r="M52" s="30">
        <f>VLOOKUP(B52,'[5]Sheet1'!$B$16:$M$67,12,0)+L52</f>
        <v>61330588</v>
      </c>
      <c r="N52" s="32">
        <f t="shared" si="4"/>
        <v>0.00028308172310088356</v>
      </c>
    </row>
    <row r="53" spans="1:14" ht="15">
      <c r="A53" s="11">
        <f t="shared" si="2"/>
        <v>38</v>
      </c>
      <c r="B53" s="12" t="s">
        <v>29</v>
      </c>
      <c r="C53" s="31" t="str">
        <f>VLOOKUP(B53,'[6]Sheet1'!$B$16:$C$67,2,0)</f>
        <v>SANAR</v>
      </c>
      <c r="D53" s="13" t="s">
        <v>2</v>
      </c>
      <c r="E53" s="14" t="s">
        <v>2</v>
      </c>
      <c r="F53" s="14" t="s">
        <v>2</v>
      </c>
      <c r="G53" s="15">
        <f>VLOOKUP(B53,'[2]Brokers'!$B$9:$H$69,7,0)</f>
        <v>1590400</v>
      </c>
      <c r="H53" s="15">
        <f>VLOOKUP(B53,'[2]Brokers'!$B$9:$X$69,22,0)</f>
        <v>0</v>
      </c>
      <c r="I53" s="15">
        <f>VLOOKUP(B53,'[3]Brokers'!$B$9:$R$69,17,0)</f>
        <v>0</v>
      </c>
      <c r="J53" s="15">
        <f>VLOOKUP(B53,'[4]Brokers'!$B$9:$M$69,12,0)</f>
        <v>0</v>
      </c>
      <c r="K53" s="15">
        <v>0</v>
      </c>
      <c r="L53" s="15">
        <f t="shared" si="3"/>
        <v>1590400</v>
      </c>
      <c r="M53" s="30">
        <f>VLOOKUP(B53,'[5]Sheet1'!$B$16:$M$67,12,0)+L53</f>
        <v>54823062.300000004</v>
      </c>
      <c r="N53" s="32">
        <f t="shared" si="4"/>
        <v>0.00025304513534993485</v>
      </c>
    </row>
    <row r="54" spans="1:14" ht="15">
      <c r="A54" s="11">
        <f t="shared" si="2"/>
        <v>39</v>
      </c>
      <c r="B54" s="12" t="s">
        <v>39</v>
      </c>
      <c r="C54" s="31" t="str">
        <f>VLOOKUP(B54,'[6]Sheet1'!$B$16:$C$67,2,0)</f>
        <v>ARGAI BEST</v>
      </c>
      <c r="D54" s="13" t="s">
        <v>2</v>
      </c>
      <c r="E54" s="14"/>
      <c r="F54" s="14"/>
      <c r="G54" s="15">
        <f>VLOOKUP(B54,'[2]Brokers'!$B$9:$H$69,7,0)</f>
        <v>0</v>
      </c>
      <c r="H54" s="15">
        <f>VLOOKUP(B54,'[2]Brokers'!$B$9:$X$69,22,0)</f>
        <v>0</v>
      </c>
      <c r="I54" s="15">
        <f>VLOOKUP(B54,'[3]Brokers'!$B$9:$R$69,17,0)</f>
        <v>0</v>
      </c>
      <c r="J54" s="15">
        <f>VLOOKUP(B54,'[4]Brokers'!$B$9:$M$69,12,0)</f>
        <v>0</v>
      </c>
      <c r="K54" s="15">
        <v>0</v>
      </c>
      <c r="L54" s="15">
        <f t="shared" si="3"/>
        <v>0</v>
      </c>
      <c r="M54" s="30">
        <f>VLOOKUP(B54,'[5]Sheet1'!$B$16:$M$67,12,0)+L54</f>
        <v>43456878.06</v>
      </c>
      <c r="N54" s="32">
        <f t="shared" si="4"/>
        <v>0.00020058258567176598</v>
      </c>
    </row>
    <row r="55" spans="1:14" ht="15">
      <c r="A55" s="11">
        <f t="shared" si="2"/>
        <v>40</v>
      </c>
      <c r="B55" s="12" t="s">
        <v>40</v>
      </c>
      <c r="C55" s="31" t="str">
        <f>VLOOKUP(B55,'[6]Sheet1'!$B$16:$C$67,2,0)</f>
        <v>BLUESKY SECURITIES</v>
      </c>
      <c r="D55" s="13" t="s">
        <v>2</v>
      </c>
      <c r="E55" s="14"/>
      <c r="F55" s="14"/>
      <c r="G55" s="15">
        <f>VLOOKUP(B55,'[2]Brokers'!$B$9:$H$69,7,0)</f>
        <v>0</v>
      </c>
      <c r="H55" s="15">
        <f>VLOOKUP(B55,'[2]Brokers'!$B$9:$X$69,22,0)</f>
        <v>0</v>
      </c>
      <c r="I55" s="15">
        <f>VLOOKUP(B55,'[3]Brokers'!$B$9:$R$69,17,0)</f>
        <v>0</v>
      </c>
      <c r="J55" s="15">
        <f>VLOOKUP(B55,'[4]Brokers'!$B$9:$M$69,12,0)</f>
        <v>0</v>
      </c>
      <c r="K55" s="15">
        <v>0</v>
      </c>
      <c r="L55" s="15">
        <f t="shared" si="3"/>
        <v>0</v>
      </c>
      <c r="M55" s="30">
        <f>VLOOKUP(B55,'[5]Sheet1'!$B$16:$M$67,12,0)+L55</f>
        <v>30501540.8</v>
      </c>
      <c r="N55" s="32">
        <f t="shared" si="4"/>
        <v>0.00014078503090327298</v>
      </c>
    </row>
    <row r="56" spans="1:14" ht="15">
      <c r="A56" s="11">
        <f t="shared" si="2"/>
        <v>41</v>
      </c>
      <c r="B56" s="12" t="s">
        <v>26</v>
      </c>
      <c r="C56" s="31" t="str">
        <f>VLOOKUP(B56,'[6]Sheet1'!$B$16:$C$67,2,0)</f>
        <v>EURASIA CAPITAL HOLDING</v>
      </c>
      <c r="D56" s="13" t="s">
        <v>2</v>
      </c>
      <c r="E56" s="14"/>
      <c r="F56" s="14"/>
      <c r="G56" s="15">
        <f>VLOOKUP(B56,'[2]Brokers'!$B$9:$H$69,7,0)</f>
        <v>200000</v>
      </c>
      <c r="H56" s="15">
        <f>VLOOKUP(B56,'[2]Brokers'!$B$9:$X$69,22,0)</f>
        <v>0</v>
      </c>
      <c r="I56" s="15">
        <f>VLOOKUP(B56,'[3]Brokers'!$B$9:$R$69,17,0)</f>
        <v>0</v>
      </c>
      <c r="J56" s="15">
        <f>VLOOKUP(B56,'[4]Brokers'!$B$9:$M$69,12,0)</f>
        <v>0</v>
      </c>
      <c r="K56" s="15">
        <v>0</v>
      </c>
      <c r="L56" s="15">
        <f t="shared" si="3"/>
        <v>200000</v>
      </c>
      <c r="M56" s="30">
        <f>VLOOKUP(B56,'[5]Sheet1'!$B$16:$M$67,12,0)+L56</f>
        <v>24040403.2</v>
      </c>
      <c r="N56" s="32">
        <f t="shared" si="4"/>
        <v>0.00011096255528963777</v>
      </c>
    </row>
    <row r="57" spans="1:14" ht="15">
      <c r="A57" s="11">
        <f t="shared" si="2"/>
        <v>42</v>
      </c>
      <c r="B57" s="12" t="s">
        <v>67</v>
      </c>
      <c r="C57" s="31" t="str">
        <f>VLOOKUP(B57,'[6]Sheet1'!$B$16:$C$67,2,0)</f>
        <v>SILVER LIGHT SECURITIES</v>
      </c>
      <c r="D57" s="13" t="s">
        <v>2</v>
      </c>
      <c r="E57" s="14"/>
      <c r="F57" s="14"/>
      <c r="G57" s="15">
        <f>VLOOKUP(B57,'[2]Brokers'!$B$9:$H$69,7,0)</f>
        <v>568000</v>
      </c>
      <c r="H57" s="15">
        <f>VLOOKUP(B57,'[2]Brokers'!$B$9:$X$69,22,0)</f>
        <v>0</v>
      </c>
      <c r="I57" s="15">
        <f>VLOOKUP(B57,'[3]Brokers'!$B$9:$R$69,17,0)</f>
        <v>0</v>
      </c>
      <c r="J57" s="15">
        <f>VLOOKUP(B57,'[4]Brokers'!$B$9:$M$69,12,0)</f>
        <v>0</v>
      </c>
      <c r="K57" s="15">
        <v>0</v>
      </c>
      <c r="L57" s="15">
        <f t="shared" si="3"/>
        <v>568000</v>
      </c>
      <c r="M57" s="30">
        <f>VLOOKUP(B57,'[5]Sheet1'!$B$16:$M$67,12,0)+L57</f>
        <v>22691180</v>
      </c>
      <c r="N57" s="32">
        <f t="shared" si="4"/>
        <v>0.0001047349869463555</v>
      </c>
    </row>
    <row r="58" spans="1:14" ht="15">
      <c r="A58" s="11">
        <f t="shared" si="2"/>
        <v>43</v>
      </c>
      <c r="B58" s="12" t="s">
        <v>41</v>
      </c>
      <c r="C58" s="31" t="str">
        <f>VLOOKUP(B58,'[6]Sheet1'!$B$16:$C$67,2,0)</f>
        <v>GATSUURT TRADE</v>
      </c>
      <c r="D58" s="13" t="s">
        <v>2</v>
      </c>
      <c r="E58" s="14" t="s">
        <v>2</v>
      </c>
      <c r="F58" s="14"/>
      <c r="G58" s="15">
        <f>VLOOKUP(B58,'[2]Brokers'!$B$9:$H$69,7,0)</f>
        <v>0</v>
      </c>
      <c r="H58" s="15">
        <f>VLOOKUP(B58,'[2]Brokers'!$B$9:$X$69,22,0)</f>
        <v>0</v>
      </c>
      <c r="I58" s="15">
        <f>VLOOKUP(B58,'[3]Brokers'!$B$9:$R$69,17,0)</f>
        <v>0</v>
      </c>
      <c r="J58" s="15">
        <f>VLOOKUP(B58,'[4]Brokers'!$B$9:$M$69,12,0)</f>
        <v>0</v>
      </c>
      <c r="K58" s="15">
        <v>0</v>
      </c>
      <c r="L58" s="15">
        <f t="shared" si="3"/>
        <v>0</v>
      </c>
      <c r="M58" s="30">
        <f>VLOOKUP(B58,'[5]Sheet1'!$B$16:$M$67,12,0)+L58</f>
        <v>16379698.4</v>
      </c>
      <c r="N58" s="32">
        <f t="shared" si="4"/>
        <v>7.560327396412351E-05</v>
      </c>
    </row>
    <row r="59" spans="1:14" ht="15">
      <c r="A59" s="11">
        <f t="shared" si="2"/>
        <v>44</v>
      </c>
      <c r="B59" s="12" t="s">
        <v>27</v>
      </c>
      <c r="C59" s="31" t="str">
        <f>VLOOKUP(B59,'[6]Sheet1'!$B$16:$C$67,2,0)</f>
        <v>BLACKSTONE INTERNATIONAL</v>
      </c>
      <c r="D59" s="13" t="s">
        <v>2</v>
      </c>
      <c r="E59" s="14"/>
      <c r="F59" s="14"/>
      <c r="G59" s="15">
        <f>VLOOKUP(B59,'[2]Brokers'!$B$9:$H$69,7,0)</f>
        <v>0</v>
      </c>
      <c r="H59" s="15">
        <f>VLOOKUP(B59,'[2]Brokers'!$B$9:$X$69,22,0)</f>
        <v>0</v>
      </c>
      <c r="I59" s="15">
        <f>VLOOKUP(B59,'[3]Brokers'!$B$9:$R$69,17,0)</f>
        <v>0</v>
      </c>
      <c r="J59" s="15">
        <f>VLOOKUP(B59,'[4]Brokers'!$B$9:$M$69,12,0)</f>
        <v>0</v>
      </c>
      <c r="K59" s="15">
        <v>0</v>
      </c>
      <c r="L59" s="15">
        <f t="shared" si="3"/>
        <v>0</v>
      </c>
      <c r="M59" s="30">
        <f>VLOOKUP(B59,'[5]Sheet1'!$B$16:$M$67,12,0)+L59</f>
        <v>13805200</v>
      </c>
      <c r="N59" s="32">
        <f t="shared" si="4"/>
        <v>6.37202402780211E-05</v>
      </c>
    </row>
    <row r="60" spans="1:14" ht="15">
      <c r="A60" s="11">
        <f t="shared" si="2"/>
        <v>45</v>
      </c>
      <c r="B60" s="12" t="s">
        <v>46</v>
      </c>
      <c r="C60" s="31" t="str">
        <f>VLOOKUP(B60,'[6]Sheet1'!$B$16:$C$67,2,0)</f>
        <v>FCX</v>
      </c>
      <c r="D60" s="13" t="s">
        <v>2</v>
      </c>
      <c r="E60" s="14"/>
      <c r="F60" s="14"/>
      <c r="G60" s="15">
        <f>VLOOKUP(B60,'[2]Brokers'!$B$9:$H$69,7,0)</f>
        <v>0</v>
      </c>
      <c r="H60" s="15">
        <f>VLOOKUP(B60,'[2]Brokers'!$B$9:$X$69,22,0)</f>
        <v>0</v>
      </c>
      <c r="I60" s="15">
        <f>VLOOKUP(B60,'[3]Brokers'!$B$9:$R$69,17,0)</f>
        <v>0</v>
      </c>
      <c r="J60" s="15">
        <f>VLOOKUP(B60,'[4]Brokers'!$B$9:$M$69,12,0)</f>
        <v>0</v>
      </c>
      <c r="K60" s="15">
        <v>0</v>
      </c>
      <c r="L60" s="15">
        <f t="shared" si="3"/>
        <v>0</v>
      </c>
      <c r="M60" s="30">
        <f>VLOOKUP(B60,'[5]Sheet1'!$B$16:$M$67,12,0)+L60</f>
        <v>8829160</v>
      </c>
      <c r="N60" s="32">
        <f t="shared" si="4"/>
        <v>4.075248432859305E-05</v>
      </c>
    </row>
    <row r="61" spans="1:14" ht="15">
      <c r="A61" s="11">
        <f t="shared" si="2"/>
        <v>46</v>
      </c>
      <c r="B61" s="12" t="s">
        <v>15</v>
      </c>
      <c r="C61" s="31" t="str">
        <f>VLOOKUP(B61,'[6]Sheet1'!$B$16:$C$67,2,0)</f>
        <v>ASIA PACIFIC SECURITIES</v>
      </c>
      <c r="D61" s="13" t="s">
        <v>2</v>
      </c>
      <c r="E61" s="14" t="s">
        <v>2</v>
      </c>
      <c r="F61" s="14" t="s">
        <v>2</v>
      </c>
      <c r="G61" s="15">
        <f>VLOOKUP(B61,'[2]Brokers'!$B$9:$H$69,7,0)</f>
        <v>0</v>
      </c>
      <c r="H61" s="15">
        <f>VLOOKUP(B61,'[2]Brokers'!$B$9:$X$69,22,0)</f>
        <v>0</v>
      </c>
      <c r="I61" s="15">
        <f>VLOOKUP(B61,'[3]Brokers'!$B$9:$R$69,17,0)</f>
        <v>0</v>
      </c>
      <c r="J61" s="15">
        <f>VLOOKUP(B61,'[4]Brokers'!$B$9:$M$69,12,0)</f>
        <v>0</v>
      </c>
      <c r="K61" s="15">
        <v>0</v>
      </c>
      <c r="L61" s="15">
        <f t="shared" si="3"/>
        <v>0</v>
      </c>
      <c r="M61" s="30">
        <f>VLOOKUP(B61,'[5]Sheet1'!$B$16:$M$67,12,0)+L61</f>
        <v>6264891.649999999</v>
      </c>
      <c r="N61" s="32">
        <f t="shared" si="4"/>
        <v>2.891666917203431E-05</v>
      </c>
    </row>
    <row r="62" spans="1:14" ht="15">
      <c r="A62" s="11">
        <f t="shared" si="2"/>
        <v>47</v>
      </c>
      <c r="B62" s="12" t="s">
        <v>48</v>
      </c>
      <c r="C62" s="31" t="str">
        <f>VLOOKUP(B62,'[6]Sheet1'!$B$16:$C$67,2,0)</f>
        <v>DCF</v>
      </c>
      <c r="D62" s="13" t="s">
        <v>2</v>
      </c>
      <c r="E62" s="14"/>
      <c r="F62" s="14"/>
      <c r="G62" s="15">
        <f>VLOOKUP(B62,'[2]Brokers'!$B$9:$H$69,7,0)</f>
        <v>0</v>
      </c>
      <c r="H62" s="15">
        <f>VLOOKUP(B62,'[2]Brokers'!$B$9:$X$69,22,0)</f>
        <v>0</v>
      </c>
      <c r="I62" s="15">
        <f>VLOOKUP(B62,'[3]Brokers'!$B$9:$R$69,17,0)</f>
        <v>0</v>
      </c>
      <c r="J62" s="15">
        <f>VLOOKUP(B62,'[4]Brokers'!$B$9:$M$69,12,0)</f>
        <v>0</v>
      </c>
      <c r="K62" s="15">
        <v>0</v>
      </c>
      <c r="L62" s="15">
        <f t="shared" si="3"/>
        <v>0</v>
      </c>
      <c r="M62" s="30">
        <f>VLOOKUP(B62,'[5]Sheet1'!$B$16:$M$67,12,0)+L62</f>
        <v>3077823.55</v>
      </c>
      <c r="N62" s="32">
        <f t="shared" si="4"/>
        <v>1.4206216218479406E-05</v>
      </c>
    </row>
    <row r="63" spans="1:14" ht="15">
      <c r="A63" s="11">
        <f t="shared" si="2"/>
        <v>48</v>
      </c>
      <c r="B63" s="12" t="s">
        <v>45</v>
      </c>
      <c r="C63" s="31" t="str">
        <f>VLOOKUP(B63,'[6]Sheet1'!$B$16:$C$67,2,0)</f>
        <v>SG CAPITAL</v>
      </c>
      <c r="D63" s="13" t="s">
        <v>2</v>
      </c>
      <c r="E63" s="14" t="s">
        <v>2</v>
      </c>
      <c r="F63" s="14" t="s">
        <v>2</v>
      </c>
      <c r="G63" s="15">
        <f>VLOOKUP(B63,'[2]Brokers'!$B$9:$H$69,7,0)</f>
        <v>0</v>
      </c>
      <c r="H63" s="15">
        <f>VLOOKUP(B63,'[2]Brokers'!$B$9:$X$69,22,0)</f>
        <v>0</v>
      </c>
      <c r="I63" s="15">
        <f>VLOOKUP(B63,'[3]Brokers'!$B$9:$R$69,17,0)</f>
        <v>0</v>
      </c>
      <c r="J63" s="15">
        <f>VLOOKUP(B63,'[4]Brokers'!$B$9:$M$69,12,0)</f>
        <v>0</v>
      </c>
      <c r="K63" s="15">
        <v>0</v>
      </c>
      <c r="L63" s="15">
        <f t="shared" si="3"/>
        <v>0</v>
      </c>
      <c r="M63" s="30">
        <f>VLOOKUP(B63,'[5]Sheet1'!$B$16:$M$67,12,0)+L63</f>
        <v>278619</v>
      </c>
      <c r="N63" s="32">
        <f t="shared" si="4"/>
        <v>1.2860132142976532E-06</v>
      </c>
    </row>
    <row r="64" spans="1:14" ht="15">
      <c r="A64" s="11">
        <f t="shared" si="2"/>
        <v>49</v>
      </c>
      <c r="B64" s="12" t="s">
        <v>33</v>
      </c>
      <c r="C64" s="31" t="str">
        <f>VLOOKUP(B64,'[6]Sheet1'!$B$16:$C$67,2,0)</f>
        <v>MONGOL SECURITIES</v>
      </c>
      <c r="D64" s="13" t="s">
        <v>2</v>
      </c>
      <c r="E64" s="14" t="s">
        <v>2</v>
      </c>
      <c r="F64" s="14"/>
      <c r="G64" s="15">
        <f>VLOOKUP(B64,'[2]Brokers'!$B$9:$H$69,7,0)</f>
        <v>0</v>
      </c>
      <c r="H64" s="15">
        <f>VLOOKUP(B64,'[2]Brokers'!$B$9:$X$69,22,0)</f>
        <v>0</v>
      </c>
      <c r="I64" s="15">
        <f>VLOOKUP(B64,'[3]Brokers'!$B$9:$R$69,17,0)</f>
        <v>0</v>
      </c>
      <c r="J64" s="15">
        <f>VLOOKUP(B64,'[4]Brokers'!$B$9:$M$69,12,0)</f>
        <v>0</v>
      </c>
      <c r="K64" s="15">
        <v>0</v>
      </c>
      <c r="L64" s="15">
        <f t="shared" si="3"/>
        <v>0</v>
      </c>
      <c r="M64" s="30">
        <f>VLOOKUP(B64,'[5]Sheet1'!$B$16:$M$67,12,0)+L64</f>
        <v>0</v>
      </c>
      <c r="N64" s="32">
        <f t="shared" si="4"/>
        <v>0</v>
      </c>
    </row>
    <row r="65" spans="1:14" ht="15">
      <c r="A65" s="11">
        <f t="shared" si="2"/>
        <v>50</v>
      </c>
      <c r="B65" s="12" t="s">
        <v>31</v>
      </c>
      <c r="C65" s="31" t="str">
        <f>VLOOKUP(B65,'[6]Sheet1'!$B$16:$C$67,2,0)</f>
        <v>CAPITAL MARKET CORPORATION</v>
      </c>
      <c r="D65" s="13" t="s">
        <v>2</v>
      </c>
      <c r="E65" s="14"/>
      <c r="F65" s="14"/>
      <c r="G65" s="15">
        <f>VLOOKUP(B65,'[2]Brokers'!$B$9:$H$69,7,0)</f>
        <v>0</v>
      </c>
      <c r="H65" s="15">
        <f>VLOOKUP(B65,'[2]Brokers'!$B$9:$X$69,22,0)</f>
        <v>0</v>
      </c>
      <c r="I65" s="15">
        <f>VLOOKUP(B65,'[3]Brokers'!$B$9:$R$69,17,0)</f>
        <v>0</v>
      </c>
      <c r="J65" s="15">
        <f>VLOOKUP(B65,'[4]Brokers'!$B$9:$M$69,12,0)</f>
        <v>0</v>
      </c>
      <c r="K65" s="15">
        <v>0</v>
      </c>
      <c r="L65" s="15">
        <f t="shared" si="3"/>
        <v>0</v>
      </c>
      <c r="M65" s="30">
        <f>VLOOKUP(B65,'[5]Sheet1'!$B$16:$M$67,12,0)+L65</f>
        <v>0</v>
      </c>
      <c r="N65" s="32">
        <f t="shared" si="4"/>
        <v>0</v>
      </c>
    </row>
    <row r="66" spans="1:14" ht="15">
      <c r="A66" s="11">
        <f t="shared" si="2"/>
        <v>51</v>
      </c>
      <c r="B66" s="12" t="s">
        <v>42</v>
      </c>
      <c r="C66" s="31" t="str">
        <f>VLOOKUP(B66,'[6]Sheet1'!$B$16:$C$67,2,0)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VLOOKUP(B66,'[2]Brokers'!$B$9:$H$69,7,0)</f>
        <v>0</v>
      </c>
      <c r="H66" s="15">
        <f>VLOOKUP(B66,'[2]Brokers'!$B$9:$X$69,22,0)</f>
        <v>0</v>
      </c>
      <c r="I66" s="15">
        <f>VLOOKUP(B66,'[3]Brokers'!$B$9:$R$69,17,0)</f>
        <v>0</v>
      </c>
      <c r="J66" s="15">
        <f>VLOOKUP(B66,'[4]Brokers'!$B$9:$M$69,12,0)</f>
        <v>0</v>
      </c>
      <c r="K66" s="15">
        <v>0</v>
      </c>
      <c r="L66" s="15">
        <f t="shared" si="3"/>
        <v>0</v>
      </c>
      <c r="M66" s="30">
        <f>VLOOKUP(B66,'[5]Sheet1'!$B$16:$M$67,12,0)+L66</f>
        <v>0</v>
      </c>
      <c r="N66" s="32">
        <f t="shared" si="4"/>
        <v>0</v>
      </c>
    </row>
    <row r="67" spans="1:15" ht="16.5" customHeight="1" thickBot="1">
      <c r="A67" s="36" t="s">
        <v>56</v>
      </c>
      <c r="B67" s="37"/>
      <c r="C67" s="38"/>
      <c r="D67" s="27">
        <f>COUNTA(D16:D66)</f>
        <v>51</v>
      </c>
      <c r="E67" s="27">
        <f>COUNTA(E16:E66)</f>
        <v>23</v>
      </c>
      <c r="F67" s="27">
        <f>COUNTA(F16:F66)</f>
        <v>13</v>
      </c>
      <c r="G67" s="33">
        <f aca="true" t="shared" si="5" ref="G67:N67">SUM(G16:G66)</f>
        <v>3545227922.2800007</v>
      </c>
      <c r="H67" s="33">
        <f t="shared" si="5"/>
        <v>158012560</v>
      </c>
      <c r="I67" s="33">
        <f t="shared" si="5"/>
        <v>0</v>
      </c>
      <c r="J67" s="33">
        <f t="shared" si="5"/>
        <v>0</v>
      </c>
      <c r="K67" s="33">
        <f t="shared" si="5"/>
        <v>0</v>
      </c>
      <c r="L67" s="33">
        <f t="shared" si="5"/>
        <v>3703240482.2800007</v>
      </c>
      <c r="M67" s="33">
        <f t="shared" si="5"/>
        <v>216653294773.62</v>
      </c>
      <c r="N67" s="34">
        <f t="shared" si="5"/>
        <v>1.0000000000000002</v>
      </c>
      <c r="O67" s="18"/>
    </row>
    <row r="68" spans="11:15" ht="15">
      <c r="K68" s="19"/>
      <c r="L68" s="20"/>
      <c r="N68" s="19"/>
      <c r="O68" s="18"/>
    </row>
    <row r="69" spans="2:15" ht="27.6" customHeight="1">
      <c r="B69" s="35" t="s">
        <v>57</v>
      </c>
      <c r="C69" s="35"/>
      <c r="D69" s="25"/>
      <c r="E69" s="25"/>
      <c r="F69" s="25"/>
      <c r="H69" s="21"/>
      <c r="K69" s="19"/>
      <c r="L69" s="19"/>
      <c r="O69" s="18"/>
    </row>
    <row r="70" spans="3:15" ht="27.6" customHeight="1">
      <c r="C70" s="26"/>
      <c r="D70" s="26"/>
      <c r="E70" s="26"/>
      <c r="F70" s="26"/>
      <c r="O70" s="18"/>
    </row>
    <row r="71" ht="15">
      <c r="O71" s="18"/>
    </row>
    <row r="72" ht="15">
      <c r="O72" s="18"/>
    </row>
  </sheetData>
  <mergeCells count="16">
    <mergeCell ref="B69:C69"/>
    <mergeCell ref="A67:C67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2020-01-13T06:55:09Z</cp:lastPrinted>
  <dcterms:created xsi:type="dcterms:W3CDTF">2017-06-09T07:51:20Z</dcterms:created>
  <dcterms:modified xsi:type="dcterms:W3CDTF">2020-01-13T06:55:14Z</dcterms:modified>
  <cp:category/>
  <cp:version/>
  <cp:contentType/>
  <cp:contentStatus/>
</cp:coreProperties>
</file>