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4\"/>
    </mc:Choice>
  </mc:AlternateContent>
  <xr:revisionPtr revIDLastSave="0" documentId="13_ncr:1_{A3BDC11C-52DE-44B5-ACFE-A692E305C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Sheet1!$A$15:$P$68</definedName>
    <definedName name="_xlnm.Print_Area" localSheetId="0">Sheet1!$A$1:$O$70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M17" i="1"/>
  <c r="M21" i="1"/>
  <c r="M22" i="1"/>
  <c r="M23" i="1"/>
  <c r="M24" i="1"/>
  <c r="M25" i="1"/>
  <c r="M26" i="1"/>
  <c r="M28" i="1"/>
  <c r="M30" i="1"/>
  <c r="M31" i="1"/>
  <c r="M29" i="1"/>
  <c r="M32" i="1"/>
  <c r="M33" i="1"/>
  <c r="M34" i="1"/>
  <c r="M35" i="1"/>
  <c r="M36" i="1"/>
  <c r="M39" i="1"/>
  <c r="M38" i="1"/>
  <c r="M27" i="1"/>
  <c r="M37" i="1"/>
  <c r="M40" i="1"/>
  <c r="M41" i="1"/>
  <c r="M42" i="1"/>
  <c r="M43" i="1"/>
  <c r="M44" i="1"/>
  <c r="M47" i="1"/>
  <c r="M46" i="1"/>
  <c r="M48" i="1"/>
  <c r="M49" i="1"/>
  <c r="M50" i="1"/>
  <c r="M51" i="1"/>
  <c r="M45" i="1"/>
  <c r="M52" i="1"/>
  <c r="M53" i="1"/>
  <c r="M54" i="1"/>
  <c r="M55" i="1"/>
  <c r="M56" i="1"/>
  <c r="M57" i="1"/>
  <c r="M59" i="1"/>
  <c r="M60" i="1"/>
  <c r="M61" i="1"/>
  <c r="M62" i="1"/>
  <c r="M63" i="1"/>
  <c r="M58" i="1"/>
  <c r="M64" i="1"/>
  <c r="M65" i="1"/>
  <c r="M67" i="1"/>
  <c r="M16" i="1"/>
  <c r="L18" i="1"/>
  <c r="L19" i="1"/>
  <c r="L20" i="1"/>
  <c r="L17" i="1"/>
  <c r="L21" i="1"/>
  <c r="L22" i="1"/>
  <c r="L23" i="1"/>
  <c r="L24" i="1"/>
  <c r="L25" i="1"/>
  <c r="L26" i="1"/>
  <c r="L28" i="1"/>
  <c r="L30" i="1"/>
  <c r="L31" i="1"/>
  <c r="L29" i="1"/>
  <c r="L32" i="1"/>
  <c r="L33" i="1"/>
  <c r="L34" i="1"/>
  <c r="L35" i="1"/>
  <c r="L36" i="1"/>
  <c r="L39" i="1"/>
  <c r="L38" i="1"/>
  <c r="L27" i="1"/>
  <c r="L37" i="1"/>
  <c r="L40" i="1"/>
  <c r="L41" i="1"/>
  <c r="L42" i="1"/>
  <c r="L43" i="1"/>
  <c r="L44" i="1"/>
  <c r="L47" i="1"/>
  <c r="L46" i="1"/>
  <c r="L48" i="1"/>
  <c r="L49" i="1"/>
  <c r="L50" i="1"/>
  <c r="L51" i="1"/>
  <c r="L45" i="1"/>
  <c r="L52" i="1"/>
  <c r="L53" i="1"/>
  <c r="L54" i="1"/>
  <c r="L55" i="1"/>
  <c r="L56" i="1"/>
  <c r="L57" i="1"/>
  <c r="L59" i="1"/>
  <c r="L60" i="1"/>
  <c r="L61" i="1"/>
  <c r="L62" i="1"/>
  <c r="L63" i="1"/>
  <c r="L58" i="1"/>
  <c r="L64" i="1"/>
  <c r="L65" i="1"/>
  <c r="L67" i="1"/>
  <c r="L16" i="1"/>
  <c r="J18" i="1"/>
  <c r="J19" i="1"/>
  <c r="J20" i="1"/>
  <c r="J17" i="1"/>
  <c r="J21" i="1"/>
  <c r="J22" i="1"/>
  <c r="J23" i="1"/>
  <c r="J24" i="1"/>
  <c r="J25" i="1"/>
  <c r="J26" i="1"/>
  <c r="J28" i="1"/>
  <c r="J30" i="1"/>
  <c r="J31" i="1"/>
  <c r="J29" i="1"/>
  <c r="J32" i="1"/>
  <c r="J33" i="1"/>
  <c r="J34" i="1"/>
  <c r="J35" i="1"/>
  <c r="J36" i="1"/>
  <c r="J39" i="1"/>
  <c r="J38" i="1"/>
  <c r="J27" i="1"/>
  <c r="J37" i="1"/>
  <c r="J40" i="1"/>
  <c r="J41" i="1"/>
  <c r="J42" i="1"/>
  <c r="J43" i="1"/>
  <c r="J44" i="1"/>
  <c r="J47" i="1"/>
  <c r="J46" i="1"/>
  <c r="J48" i="1"/>
  <c r="J49" i="1"/>
  <c r="J50" i="1"/>
  <c r="J51" i="1"/>
  <c r="J45" i="1"/>
  <c r="J52" i="1"/>
  <c r="J53" i="1"/>
  <c r="J54" i="1"/>
  <c r="J55" i="1"/>
  <c r="J56" i="1"/>
  <c r="J57" i="1"/>
  <c r="J59" i="1"/>
  <c r="J60" i="1"/>
  <c r="J61" i="1"/>
  <c r="J62" i="1"/>
  <c r="J63" i="1"/>
  <c r="J58" i="1"/>
  <c r="J64" i="1"/>
  <c r="J65" i="1"/>
  <c r="J67" i="1"/>
  <c r="J16" i="1"/>
  <c r="I18" i="1"/>
  <c r="I19" i="1"/>
  <c r="I20" i="1"/>
  <c r="I17" i="1"/>
  <c r="I21" i="1"/>
  <c r="I22" i="1"/>
  <c r="I23" i="1"/>
  <c r="I24" i="1"/>
  <c r="I25" i="1"/>
  <c r="I26" i="1"/>
  <c r="I28" i="1"/>
  <c r="I30" i="1"/>
  <c r="I31" i="1"/>
  <c r="I29" i="1"/>
  <c r="I32" i="1"/>
  <c r="I33" i="1"/>
  <c r="I34" i="1"/>
  <c r="I35" i="1"/>
  <c r="I36" i="1"/>
  <c r="I39" i="1"/>
  <c r="I38" i="1"/>
  <c r="I27" i="1"/>
  <c r="I37" i="1"/>
  <c r="I40" i="1"/>
  <c r="I41" i="1"/>
  <c r="I42" i="1"/>
  <c r="I43" i="1"/>
  <c r="I44" i="1"/>
  <c r="I47" i="1"/>
  <c r="I46" i="1"/>
  <c r="I48" i="1"/>
  <c r="I49" i="1"/>
  <c r="I50" i="1"/>
  <c r="I51" i="1"/>
  <c r="I45" i="1"/>
  <c r="I52" i="1"/>
  <c r="I53" i="1"/>
  <c r="I54" i="1"/>
  <c r="I55" i="1"/>
  <c r="I56" i="1"/>
  <c r="I57" i="1"/>
  <c r="I59" i="1"/>
  <c r="I60" i="1"/>
  <c r="I61" i="1"/>
  <c r="I62" i="1"/>
  <c r="I63" i="1"/>
  <c r="I58" i="1"/>
  <c r="I64" i="1"/>
  <c r="I65" i="1"/>
  <c r="I67" i="1"/>
  <c r="I16" i="1"/>
  <c r="H18" i="1"/>
  <c r="H19" i="1"/>
  <c r="H20" i="1"/>
  <c r="H17" i="1"/>
  <c r="H21" i="1"/>
  <c r="H22" i="1"/>
  <c r="H23" i="1"/>
  <c r="H24" i="1"/>
  <c r="H25" i="1"/>
  <c r="H26" i="1"/>
  <c r="H28" i="1"/>
  <c r="H30" i="1"/>
  <c r="H31" i="1"/>
  <c r="H29" i="1"/>
  <c r="H32" i="1"/>
  <c r="H33" i="1"/>
  <c r="H34" i="1"/>
  <c r="H35" i="1"/>
  <c r="H36" i="1"/>
  <c r="H39" i="1"/>
  <c r="H38" i="1"/>
  <c r="H27" i="1"/>
  <c r="H37" i="1"/>
  <c r="H40" i="1"/>
  <c r="H41" i="1"/>
  <c r="H42" i="1"/>
  <c r="H43" i="1"/>
  <c r="H44" i="1"/>
  <c r="H47" i="1"/>
  <c r="H46" i="1"/>
  <c r="H48" i="1"/>
  <c r="H49" i="1"/>
  <c r="H50" i="1"/>
  <c r="H51" i="1"/>
  <c r="H45" i="1"/>
  <c r="H52" i="1"/>
  <c r="H53" i="1"/>
  <c r="H54" i="1"/>
  <c r="H55" i="1"/>
  <c r="H56" i="1"/>
  <c r="H57" i="1"/>
  <c r="H59" i="1"/>
  <c r="H60" i="1"/>
  <c r="H61" i="1"/>
  <c r="H62" i="1"/>
  <c r="H63" i="1"/>
  <c r="H58" i="1"/>
  <c r="H64" i="1"/>
  <c r="H65" i="1"/>
  <c r="H67" i="1"/>
  <c r="H16" i="1"/>
  <c r="G18" i="1"/>
  <c r="G19" i="1"/>
  <c r="G20" i="1"/>
  <c r="G17" i="1"/>
  <c r="G21" i="1"/>
  <c r="G22" i="1"/>
  <c r="G23" i="1"/>
  <c r="G24" i="1"/>
  <c r="G25" i="1"/>
  <c r="G26" i="1"/>
  <c r="G28" i="1"/>
  <c r="G30" i="1"/>
  <c r="G31" i="1"/>
  <c r="G29" i="1"/>
  <c r="G32" i="1"/>
  <c r="G33" i="1"/>
  <c r="G34" i="1"/>
  <c r="G35" i="1"/>
  <c r="G36" i="1"/>
  <c r="G39" i="1"/>
  <c r="G38" i="1"/>
  <c r="G27" i="1"/>
  <c r="G37" i="1"/>
  <c r="G40" i="1"/>
  <c r="G41" i="1"/>
  <c r="G42" i="1"/>
  <c r="G43" i="1"/>
  <c r="G44" i="1"/>
  <c r="G47" i="1"/>
  <c r="G46" i="1"/>
  <c r="G48" i="1"/>
  <c r="G49" i="1"/>
  <c r="G50" i="1"/>
  <c r="G51" i="1"/>
  <c r="G45" i="1"/>
  <c r="G52" i="1"/>
  <c r="G53" i="1"/>
  <c r="G54" i="1"/>
  <c r="G55" i="1"/>
  <c r="G56" i="1"/>
  <c r="G57" i="1"/>
  <c r="G59" i="1"/>
  <c r="G60" i="1"/>
  <c r="G61" i="1"/>
  <c r="G62" i="1"/>
  <c r="G63" i="1"/>
  <c r="G58" i="1"/>
  <c r="G64" i="1"/>
  <c r="G65" i="1"/>
  <c r="G67" i="1"/>
  <c r="G16" i="1"/>
  <c r="O37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8" i="1" l="1"/>
  <c r="E68" i="1"/>
  <c r="F68" i="1"/>
  <c r="K68" i="1" l="1"/>
  <c r="O46" i="1" l="1"/>
  <c r="O45" i="1"/>
  <c r="O17" i="1"/>
  <c r="O20" i="1"/>
  <c r="O36" i="1"/>
  <c r="O64" i="1"/>
  <c r="O44" i="1"/>
  <c r="O55" i="1"/>
  <c r="O30" i="1"/>
  <c r="O39" i="1"/>
  <c r="O65" i="1"/>
  <c r="O26" i="1"/>
  <c r="O42" i="1"/>
  <c r="O59" i="1"/>
  <c r="O34" i="1"/>
  <c r="O24" i="1"/>
  <c r="O49" i="1"/>
  <c r="O40" i="1"/>
  <c r="O19" i="1"/>
  <c r="O29" i="1"/>
  <c r="O35" i="1"/>
  <c r="O38" i="1"/>
  <c r="O25" i="1"/>
  <c r="O60" i="1"/>
  <c r="O58" i="1"/>
  <c r="O33" i="1"/>
  <c r="O51" i="1"/>
  <c r="O56" i="1"/>
  <c r="O61" i="1"/>
  <c r="O18" i="1"/>
  <c r="O50" i="1"/>
  <c r="O16" i="1"/>
  <c r="O63" i="1"/>
  <c r="O22" i="1"/>
  <c r="O21" i="1"/>
  <c r="O52" i="1"/>
  <c r="O41" i="1"/>
  <c r="O47" i="1"/>
  <c r="O48" i="1"/>
  <c r="O62" i="1"/>
  <c r="O32" i="1"/>
  <c r="O28" i="1"/>
  <c r="O54" i="1"/>
  <c r="O57" i="1"/>
  <c r="O43" i="1"/>
  <c r="O31" i="1"/>
  <c r="O53" i="1"/>
  <c r="O27" i="1"/>
  <c r="O23" i="1"/>
  <c r="O67" i="1"/>
  <c r="O68" i="1" l="1"/>
</calcChain>
</file>

<file path=xl/sharedStrings.xml><?xml version="1.0" encoding="utf-8"?>
<sst xmlns="http://schemas.openxmlformats.org/spreadsheetml/2006/main" count="221" uniqueCount="128">
  <si>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</si>
  <si>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</si>
  <si>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</si>
  <si>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</si>
  <si>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</si>
  <si>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</si>
  <si>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</si>
  <si>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</si>
  <si>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</si>
  <si>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</si>
  <si>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</si>
  <si>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</si>
  <si>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</si>
  <si>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</si>
  <si>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</si>
  <si>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</si>
  <si>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</si>
  <si>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</si>
  <si>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</si>
  <si>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</si>
  <si>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</si>
  <si>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</si>
  <si>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</si>
  <si>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</si>
  <si>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</si>
  <si>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</si>
  <si>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</si>
  <si>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</si>
  <si>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</si>
  <si>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</si>
  <si>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</si>
  <si>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</si>
  <si>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</si>
  <si>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</si>
  <si>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</si>
  <si>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</si>
  <si>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</si>
  <si>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</si>
  <si>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</si>
  <si>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</si>
  <si>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</si>
  <si>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</si>
  <si>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</si>
  <si>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</si>
  <si>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</si>
  <si>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</si>
  <si>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</si>
  <si>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</si>
  <si>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</si>
  <si>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</si>
  <si>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</si>
  <si>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</si>
  <si>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</si>
  <si>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</si>
  <si>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</si>
  <si>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</si>
  <si>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</si>
  <si>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</si>
  <si>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</si>
  <si>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</si>
  <si>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</si>
  <si>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</si>
  <si>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</si>
  <si>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</si>
  <si>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</si>
  <si>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</si>
  <si>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</si>
  <si>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</si>
  <si>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</si>
  <si>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</si>
  <si>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</si>
  <si>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</si>
  <si>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</si>
  <si>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</si>
  <si>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</si>
  <si>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</si>
  <si>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</si>
  <si>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</si>
  <si>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</si>
  <si>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</si>
  <si>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</si>
  <si>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</si>
  <si>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</si>
  <si>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</si>
  <si>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</si>
  <si>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</si>
  <si>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</si>
  <si>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</si>
  <si>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</si>
  <si>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</si>
  <si>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</si>
  <si>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</si>
  <si>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</si>
  <si>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</si>
  <si>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</si>
  <si>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</si>
  <si>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</si>
  <si>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</si>
  <si>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</si>
  <si>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</si>
  <si>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</si>
  <si>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</si>
  <si>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</si>
  <si>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</si>
  <si>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</si>
  <si>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</si>
  <si>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</si>
  <si>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</si>
  <si>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</si>
  <si>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</si>
  <si>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</si>
  <si>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</si>
  <si>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</si>
  <si>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</si>
  <si>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</si>
  <si>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</si>
  <si>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2024 оны арилжааны нийт дүн</t>
  </si>
  <si>
    <t>Үнэт цаасны анхдагч зах зээлийн арилжаа /IPO/</t>
  </si>
  <si>
    <t>UNET</t>
  </si>
  <si>
    <t>"ҮНЭТ СЕКЬЮРИТИС ҮЦК" ХХК</t>
  </si>
  <si>
    <t>12-р сарын арилжааны дүн</t>
  </si>
  <si>
    <t>MOHU</t>
  </si>
  <si>
    <t>"МОНГОЛ ХУВЬЦАА ҮЦК" ХХК</t>
  </si>
  <si>
    <t>ШУНХЛАЙ ТРАНЧ-1</t>
  </si>
  <si>
    <t>ШУНХЛАЙ ТРАНЧ-2</t>
  </si>
  <si>
    <t>ТЭНГЭР ДААТГАЛ</t>
  </si>
  <si>
    <t xml:space="preserve">"МХБ" ХК-ИЙН ГИШҮҮН КОМПАНИУДЫН АРИЛЖААНЫ ТАЙЛАН </t>
  </si>
  <si>
    <t xml:space="preserve">Жич: Гишүүдийг нийт хийсэн арилжааны авсан, зарсан үнийн дүнгээр жагсаав.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</si>
</sst>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21800176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Mnth2024.12.xlsx" TargetMode="External"/><Relationship Id="rId1" Type="http://schemas.openxmlformats.org/officeDocument/2006/relationships/externalLinkPath" Target="file:///C:\Users\UR5112\Desktop\Mnth2024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 ХХК</v>
          </cell>
          <cell r="D8"/>
          <cell r="E8"/>
          <cell r="F8"/>
          <cell r="G8"/>
          <cell r="H8">
            <v>0</v>
          </cell>
          <cell r="I8"/>
          <cell r="J8"/>
          <cell r="K8"/>
          <cell r="L8"/>
          <cell r="M8">
            <v>0</v>
          </cell>
          <cell r="N8">
            <v>353</v>
          </cell>
          <cell r="O8">
            <v>282400</v>
          </cell>
          <cell r="P8"/>
          <cell r="Q8"/>
          <cell r="R8">
            <v>282400</v>
          </cell>
          <cell r="S8">
            <v>3167</v>
          </cell>
          <cell r="T8">
            <v>3020882</v>
          </cell>
          <cell r="U8">
            <v>572</v>
          </cell>
          <cell r="V8">
            <v>555221.64</v>
          </cell>
          <cell r="W8">
            <v>3576103.64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4092</v>
          </cell>
          <cell r="AD8">
            <v>3858503.64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148</v>
          </cell>
          <cell r="E9">
            <v>14800000</v>
          </cell>
          <cell r="F9"/>
          <cell r="G9"/>
          <cell r="H9">
            <v>14800000</v>
          </cell>
          <cell r="I9"/>
          <cell r="J9"/>
          <cell r="K9"/>
          <cell r="L9"/>
          <cell r="M9">
            <v>0</v>
          </cell>
          <cell r="N9">
            <v>6400</v>
          </cell>
          <cell r="O9">
            <v>5120000</v>
          </cell>
          <cell r="P9"/>
          <cell r="Q9"/>
          <cell r="R9">
            <v>5120000</v>
          </cell>
          <cell r="S9">
            <v>628436</v>
          </cell>
          <cell r="T9">
            <v>437534859.94</v>
          </cell>
          <cell r="U9">
            <v>1024134</v>
          </cell>
          <cell r="V9">
            <v>408237257.42000002</v>
          </cell>
          <cell r="W9">
            <v>845772117.36000001</v>
          </cell>
          <cell r="X9">
            <v>0</v>
          </cell>
          <cell r="Y9">
            <v>0</v>
          </cell>
          <cell r="Z9">
            <v>70</v>
          </cell>
          <cell r="AA9">
            <v>3500000</v>
          </cell>
          <cell r="AB9">
            <v>3500000</v>
          </cell>
          <cell r="AC9">
            <v>1659188</v>
          </cell>
          <cell r="AD9">
            <v>869192117.36000001</v>
          </cell>
        </row>
        <row r="10">
          <cell r="B10" t="str">
            <v>ARGB</v>
          </cell>
          <cell r="C10" t="str">
            <v>Аргай бэст ХХК</v>
          </cell>
          <cell r="D10"/>
          <cell r="E10"/>
          <cell r="F10"/>
          <cell r="G10"/>
          <cell r="H10">
            <v>0</v>
          </cell>
          <cell r="I10"/>
          <cell r="J10"/>
          <cell r="K10"/>
          <cell r="L10"/>
          <cell r="M10">
            <v>0</v>
          </cell>
          <cell r="N10">
            <v>42037</v>
          </cell>
          <cell r="O10">
            <v>33629600</v>
          </cell>
          <cell r="P10"/>
          <cell r="Q10"/>
          <cell r="R10">
            <v>33629600</v>
          </cell>
          <cell r="S10">
            <v>950</v>
          </cell>
          <cell r="T10">
            <v>2506994</v>
          </cell>
          <cell r="U10">
            <v>5352</v>
          </cell>
          <cell r="V10">
            <v>2774714</v>
          </cell>
          <cell r="W10">
            <v>5281708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48339</v>
          </cell>
          <cell r="AD10">
            <v>38911308</v>
          </cell>
        </row>
        <row r="11">
          <cell r="B11" t="str">
            <v>BATS</v>
          </cell>
          <cell r="C11" t="str">
            <v>Батс ХХК</v>
          </cell>
          <cell r="D11"/>
          <cell r="E11"/>
          <cell r="F11"/>
          <cell r="G11"/>
          <cell r="H11">
            <v>0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 t="str">
            <v>BDSC</v>
          </cell>
          <cell r="C12" t="str">
            <v>БиДиСек ХК</v>
          </cell>
          <cell r="D12">
            <v>1000</v>
          </cell>
          <cell r="E12">
            <v>100000000</v>
          </cell>
          <cell r="F12"/>
          <cell r="G12"/>
          <cell r="H12">
            <v>100000000</v>
          </cell>
          <cell r="I12"/>
          <cell r="J12"/>
          <cell r="K12"/>
          <cell r="L12"/>
          <cell r="M12">
            <v>0</v>
          </cell>
          <cell r="N12">
            <v>22006</v>
          </cell>
          <cell r="O12">
            <v>17604800</v>
          </cell>
          <cell r="P12"/>
          <cell r="Q12"/>
          <cell r="R12">
            <v>17604800</v>
          </cell>
          <cell r="S12">
            <v>5855265</v>
          </cell>
          <cell r="T12">
            <v>2117229829.8499999</v>
          </cell>
          <cell r="U12">
            <v>6424024</v>
          </cell>
          <cell r="V12">
            <v>3192240481.46</v>
          </cell>
          <cell r="W12">
            <v>5309470311.3099995</v>
          </cell>
          <cell r="X12">
            <v>28040</v>
          </cell>
          <cell r="Y12">
            <v>2803500000</v>
          </cell>
          <cell r="Z12">
            <v>28040</v>
          </cell>
          <cell r="AA12">
            <v>2803500000</v>
          </cell>
          <cell r="AB12">
            <v>5607000000</v>
          </cell>
          <cell r="AC12">
            <v>12358375</v>
          </cell>
          <cell r="AD12">
            <v>11034075111.310001</v>
          </cell>
        </row>
        <row r="13">
          <cell r="B13" t="str">
            <v>BKOC</v>
          </cell>
          <cell r="C13" t="str">
            <v>БКО Капитал ҮЦК</v>
          </cell>
          <cell r="D13"/>
          <cell r="E13"/>
          <cell r="F13"/>
          <cell r="G13"/>
          <cell r="H13">
            <v>0</v>
          </cell>
          <cell r="I13"/>
          <cell r="J13"/>
          <cell r="K13"/>
          <cell r="L13"/>
          <cell r="M13">
            <v>0</v>
          </cell>
          <cell r="N13">
            <v>125001</v>
          </cell>
          <cell r="O13">
            <v>100000800</v>
          </cell>
          <cell r="P13"/>
          <cell r="Q13"/>
          <cell r="R13">
            <v>100000800</v>
          </cell>
          <cell r="S13">
            <v>4684</v>
          </cell>
          <cell r="T13">
            <v>4301716.8899999997</v>
          </cell>
          <cell r="U13">
            <v>4</v>
          </cell>
          <cell r="V13">
            <v>284</v>
          </cell>
          <cell r="W13">
            <v>4302000.8899999997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129689</v>
          </cell>
          <cell r="AD13">
            <v>104302800.89</v>
          </cell>
        </row>
        <row r="14">
          <cell r="B14" t="str">
            <v>BLAC</v>
          </cell>
          <cell r="C14" t="str">
            <v>Мазаалай капитал партнерс ҮЦК ХХК</v>
          </cell>
          <cell r="D14"/>
          <cell r="E14"/>
          <cell r="F14"/>
          <cell r="G14"/>
          <cell r="H14">
            <v>0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D15"/>
          <cell r="E15"/>
          <cell r="F15"/>
          <cell r="G15"/>
          <cell r="H15">
            <v>0</v>
          </cell>
          <cell r="I15"/>
          <cell r="J15"/>
          <cell r="K15"/>
          <cell r="L15"/>
          <cell r="M15">
            <v>0</v>
          </cell>
          <cell r="N15"/>
          <cell r="O15"/>
          <cell r="P15"/>
          <cell r="Q15"/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BSK</v>
          </cell>
          <cell r="C16" t="str">
            <v>BLUE SKY</v>
          </cell>
          <cell r="D16"/>
          <cell r="E16"/>
          <cell r="F16"/>
          <cell r="G16"/>
          <cell r="H16">
            <v>0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B17" t="str">
            <v>BULG</v>
          </cell>
          <cell r="C17" t="str">
            <v>Булган брокер ХХК</v>
          </cell>
          <cell r="D17"/>
          <cell r="E17"/>
          <cell r="F17"/>
          <cell r="G17"/>
          <cell r="H17">
            <v>0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>
            <v>0</v>
          </cell>
          <cell r="S17">
            <v>20</v>
          </cell>
          <cell r="T17">
            <v>688000</v>
          </cell>
          <cell r="U17">
            <v>28628</v>
          </cell>
          <cell r="V17">
            <v>24891036</v>
          </cell>
          <cell r="W17">
            <v>25579036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28648</v>
          </cell>
          <cell r="AD17">
            <v>25579036</v>
          </cell>
        </row>
        <row r="18">
          <cell r="B18" t="str">
            <v>BUMB</v>
          </cell>
          <cell r="C18" t="str">
            <v>Бумбат-Алтай ХХК</v>
          </cell>
          <cell r="D18"/>
          <cell r="E18"/>
          <cell r="F18"/>
          <cell r="G18"/>
          <cell r="H18">
            <v>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>
            <v>0</v>
          </cell>
          <cell r="S18">
            <v>317351</v>
          </cell>
          <cell r="T18">
            <v>137156782.62</v>
          </cell>
          <cell r="U18">
            <v>358055</v>
          </cell>
          <cell r="V18">
            <v>208283820.99000001</v>
          </cell>
          <cell r="W18">
            <v>345440603.61000001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675406</v>
          </cell>
          <cell r="AD18">
            <v>345440603.61000001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/>
          <cell r="E19"/>
          <cell r="F19"/>
          <cell r="G19"/>
          <cell r="H19">
            <v>0</v>
          </cell>
          <cell r="I19"/>
          <cell r="J19"/>
          <cell r="K19"/>
          <cell r="L19"/>
          <cell r="M19">
            <v>0</v>
          </cell>
          <cell r="N19">
            <v>314</v>
          </cell>
          <cell r="O19">
            <v>251200</v>
          </cell>
          <cell r="P19"/>
          <cell r="Q19"/>
          <cell r="R19">
            <v>251200</v>
          </cell>
          <cell r="S19">
            <v>81288</v>
          </cell>
          <cell r="T19">
            <v>71002251.200000003</v>
          </cell>
          <cell r="U19">
            <v>986311</v>
          </cell>
          <cell r="V19">
            <v>477034122.66000003</v>
          </cell>
          <cell r="W19">
            <v>548036373.86000001</v>
          </cell>
          <cell r="X19">
            <v>290</v>
          </cell>
          <cell r="Y19">
            <v>29000000</v>
          </cell>
          <cell r="Z19">
            <v>0</v>
          </cell>
          <cell r="AA19">
            <v>0</v>
          </cell>
          <cell r="AB19">
            <v>29000000</v>
          </cell>
          <cell r="AC19">
            <v>1068203</v>
          </cell>
          <cell r="AD19">
            <v>577287573.86000001</v>
          </cell>
        </row>
        <row r="20">
          <cell r="B20" t="str">
            <v>CTRL</v>
          </cell>
          <cell r="C20" t="str">
            <v>Централ секьюритийз ҮЦК</v>
          </cell>
          <cell r="D20"/>
          <cell r="E20"/>
          <cell r="F20"/>
          <cell r="G20"/>
          <cell r="H20">
            <v>0</v>
          </cell>
          <cell r="I20"/>
          <cell r="J20"/>
          <cell r="K20"/>
          <cell r="L20"/>
          <cell r="M20">
            <v>0</v>
          </cell>
          <cell r="N20"/>
          <cell r="O20"/>
          <cell r="P20"/>
          <cell r="Q20"/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DCF</v>
          </cell>
          <cell r="C21" t="str">
            <v>Ди Си Эф ХХК</v>
          </cell>
          <cell r="D21"/>
          <cell r="E21"/>
          <cell r="F21"/>
          <cell r="G21"/>
          <cell r="H21">
            <v>0</v>
          </cell>
          <cell r="I21"/>
          <cell r="J21"/>
          <cell r="K21"/>
          <cell r="L21"/>
          <cell r="M21">
            <v>0</v>
          </cell>
          <cell r="N21"/>
          <cell r="O21"/>
          <cell r="P21"/>
          <cell r="Q21"/>
          <cell r="R21">
            <v>0</v>
          </cell>
          <cell r="S21">
            <v>2216</v>
          </cell>
          <cell r="T21">
            <v>971594.9</v>
          </cell>
          <cell r="U21">
            <v>7314</v>
          </cell>
          <cell r="V21">
            <v>864514.8</v>
          </cell>
          <cell r="W21">
            <v>1836109.7000000002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9530</v>
          </cell>
          <cell r="AD21">
            <v>1836109.7000000002</v>
          </cell>
        </row>
        <row r="22">
          <cell r="B22" t="str">
            <v>DELG</v>
          </cell>
          <cell r="C22" t="str">
            <v>Ди Эйч капитал ҮЦК ХХК</v>
          </cell>
          <cell r="D22"/>
          <cell r="E22"/>
          <cell r="F22"/>
          <cell r="G22"/>
          <cell r="H22">
            <v>0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>
            <v>0</v>
          </cell>
          <cell r="S22">
            <v>1581950</v>
          </cell>
          <cell r="T22">
            <v>9298460280</v>
          </cell>
          <cell r="U22">
            <v>73940</v>
          </cell>
          <cell r="V22">
            <v>2459641091.9000001</v>
          </cell>
          <cell r="W22">
            <v>11758101371.9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1655890</v>
          </cell>
          <cell r="AD22">
            <v>11758101371.9</v>
          </cell>
        </row>
        <row r="23">
          <cell r="B23" t="str">
            <v>DOMI</v>
          </cell>
          <cell r="C23" t="str">
            <v>Домикс сек ҮЦК ХХК</v>
          </cell>
          <cell r="D23"/>
          <cell r="E23"/>
          <cell r="F23"/>
          <cell r="G23"/>
          <cell r="H23">
            <v>0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>
            <v>0</v>
          </cell>
          <cell r="S23">
            <v>58516</v>
          </cell>
          <cell r="T23">
            <v>3027850</v>
          </cell>
          <cell r="U23">
            <v>66416</v>
          </cell>
          <cell r="V23">
            <v>5436055</v>
          </cell>
          <cell r="W23">
            <v>8463905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124932</v>
          </cell>
          <cell r="AD23">
            <v>8463905</v>
          </cell>
        </row>
        <row r="24">
          <cell r="B24" t="str">
            <v>DRBR</v>
          </cell>
          <cell r="C24" t="str">
            <v>Дархан брокер ХХК</v>
          </cell>
          <cell r="D24"/>
          <cell r="E24"/>
          <cell r="F24"/>
          <cell r="G24"/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>
            <v>0</v>
          </cell>
          <cell r="S24">
            <v>42431</v>
          </cell>
          <cell r="T24">
            <v>11797991.07</v>
          </cell>
          <cell r="U24">
            <v>18727</v>
          </cell>
          <cell r="V24">
            <v>7130028.0599999996</v>
          </cell>
          <cell r="W24">
            <v>18928019.129999999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61158</v>
          </cell>
          <cell r="AD24">
            <v>18928019.129999999</v>
          </cell>
        </row>
        <row r="25">
          <cell r="B25" t="str">
            <v>ECM</v>
          </cell>
          <cell r="C25" t="str">
            <v>Евразиа капитал монголиа ХХК</v>
          </cell>
          <cell r="D25"/>
          <cell r="E25"/>
          <cell r="F25"/>
          <cell r="G25"/>
          <cell r="H25">
            <v>0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GATR</v>
          </cell>
          <cell r="C26" t="str">
            <v>Гацуурт трейд ХХК</v>
          </cell>
          <cell r="D26"/>
          <cell r="E26"/>
          <cell r="F26"/>
          <cell r="G26"/>
          <cell r="H26">
            <v>0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GAUL</v>
          </cell>
          <cell r="C27" t="str">
            <v>Гаүли ХХК</v>
          </cell>
          <cell r="D27"/>
          <cell r="E27"/>
          <cell r="F27"/>
          <cell r="G27"/>
          <cell r="H27">
            <v>0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>
            <v>0</v>
          </cell>
          <cell r="S27">
            <v>1525097</v>
          </cell>
          <cell r="T27">
            <v>99984471.700000003</v>
          </cell>
          <cell r="U27">
            <v>1633381</v>
          </cell>
          <cell r="V27">
            <v>152802473</v>
          </cell>
          <cell r="W27">
            <v>252786944.69999999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3158478</v>
          </cell>
          <cell r="AD27">
            <v>252786944.69999999</v>
          </cell>
        </row>
        <row r="28">
          <cell r="B28" t="str">
            <v>GDEV</v>
          </cell>
          <cell r="C28" t="str">
            <v>Гранддевелопмент ХХК</v>
          </cell>
          <cell r="D28"/>
          <cell r="E28"/>
          <cell r="F28"/>
          <cell r="G28"/>
          <cell r="H28">
            <v>0</v>
          </cell>
          <cell r="I28"/>
          <cell r="J28"/>
          <cell r="K28"/>
          <cell r="L28"/>
          <cell r="M28">
            <v>0</v>
          </cell>
          <cell r="N28">
            <v>1681</v>
          </cell>
          <cell r="O28">
            <v>1344800</v>
          </cell>
          <cell r="P28"/>
          <cell r="Q28"/>
          <cell r="R28">
            <v>1344800</v>
          </cell>
          <cell r="S28">
            <v>59820</v>
          </cell>
          <cell r="T28">
            <v>12908800.08</v>
          </cell>
          <cell r="U28">
            <v>8956</v>
          </cell>
          <cell r="V28">
            <v>1220288.01</v>
          </cell>
          <cell r="W28">
            <v>14129088.09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70457</v>
          </cell>
          <cell r="AD28">
            <v>15473888.09</v>
          </cell>
        </row>
        <row r="29">
          <cell r="B29" t="str">
            <v>GDSC</v>
          </cell>
          <cell r="C29" t="str">
            <v>Гүүдсек ХХК</v>
          </cell>
          <cell r="D29"/>
          <cell r="E29"/>
          <cell r="F29"/>
          <cell r="G29"/>
          <cell r="H29">
            <v>0</v>
          </cell>
          <cell r="I29"/>
          <cell r="J29"/>
          <cell r="K29"/>
          <cell r="L29"/>
          <cell r="M29">
            <v>0</v>
          </cell>
          <cell r="N29">
            <v>3410</v>
          </cell>
          <cell r="O29">
            <v>2728000</v>
          </cell>
          <cell r="P29"/>
          <cell r="Q29"/>
          <cell r="R29">
            <v>2728000</v>
          </cell>
          <cell r="S29">
            <v>390296</v>
          </cell>
          <cell r="T29">
            <v>126080098.37</v>
          </cell>
          <cell r="U29">
            <v>684824</v>
          </cell>
          <cell r="V29">
            <v>158061661.84</v>
          </cell>
          <cell r="W29">
            <v>284141760.21000004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1078530</v>
          </cell>
          <cell r="AD29">
            <v>286869760.21000004</v>
          </cell>
        </row>
        <row r="30">
          <cell r="B30" t="str">
            <v>GLMT</v>
          </cell>
          <cell r="C30" t="str">
            <v>Голомт Капитал ХХК</v>
          </cell>
          <cell r="D30">
            <v>398723</v>
          </cell>
          <cell r="E30">
            <v>39872300000</v>
          </cell>
          <cell r="F30">
            <v>400000</v>
          </cell>
          <cell r="G30">
            <v>40000000000</v>
          </cell>
          <cell r="H30">
            <v>79872300000</v>
          </cell>
          <cell r="I30">
            <v>250000</v>
          </cell>
          <cell r="J30">
            <v>25000000000</v>
          </cell>
          <cell r="K30">
            <v>400000</v>
          </cell>
          <cell r="L30">
            <v>40000000000</v>
          </cell>
          <cell r="M30">
            <v>65000000000</v>
          </cell>
          <cell r="N30">
            <v>124943</v>
          </cell>
          <cell r="O30">
            <v>99954400</v>
          </cell>
          <cell r="P30"/>
          <cell r="Q30"/>
          <cell r="R30">
            <v>99954400</v>
          </cell>
          <cell r="S30">
            <v>7757521</v>
          </cell>
          <cell r="T30">
            <v>2927249671.0799999</v>
          </cell>
          <cell r="U30">
            <v>7944274</v>
          </cell>
          <cell r="V30">
            <v>4018638151.6399999</v>
          </cell>
          <cell r="W30">
            <v>6945887822.7199993</v>
          </cell>
          <cell r="X30">
            <v>521338</v>
          </cell>
          <cell r="Y30">
            <v>52036420600</v>
          </cell>
          <cell r="Z30">
            <v>524904</v>
          </cell>
          <cell r="AA30">
            <v>52306935580</v>
          </cell>
          <cell r="AB30">
            <v>104343356180</v>
          </cell>
          <cell r="AC30">
            <v>18321703</v>
          </cell>
          <cell r="AD30">
            <v>256261498402.72</v>
          </cell>
        </row>
        <row r="31">
          <cell r="B31" t="str">
            <v>HUN</v>
          </cell>
          <cell r="C31" t="str">
            <v>Хүннү Эмпайр ХХК</v>
          </cell>
          <cell r="D31"/>
          <cell r="E31"/>
          <cell r="F31"/>
          <cell r="G31"/>
          <cell r="H31">
            <v>0</v>
          </cell>
          <cell r="I31"/>
          <cell r="J31"/>
          <cell r="K31"/>
          <cell r="L31"/>
          <cell r="M31">
            <v>0</v>
          </cell>
          <cell r="N31"/>
          <cell r="O31"/>
          <cell r="P31"/>
          <cell r="Q31"/>
          <cell r="R31">
            <v>0</v>
          </cell>
          <cell r="S31">
            <v>0</v>
          </cell>
          <cell r="T31">
            <v>0</v>
          </cell>
          <cell r="U31">
            <v>7056</v>
          </cell>
          <cell r="V31">
            <v>8029728</v>
          </cell>
          <cell r="W31">
            <v>8029728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7056</v>
          </cell>
          <cell r="AD31">
            <v>8029728</v>
          </cell>
        </row>
        <row r="32">
          <cell r="B32" t="str">
            <v>INVC</v>
          </cell>
          <cell r="C32" t="str">
            <v>Инвескор капитал ҮЦК</v>
          </cell>
          <cell r="D32"/>
          <cell r="E32"/>
          <cell r="F32"/>
          <cell r="G32"/>
          <cell r="H32">
            <v>0</v>
          </cell>
          <cell r="I32"/>
          <cell r="J32"/>
          <cell r="K32"/>
          <cell r="L32"/>
          <cell r="M32">
            <v>0</v>
          </cell>
          <cell r="N32">
            <v>129408</v>
          </cell>
          <cell r="O32">
            <v>103526400</v>
          </cell>
          <cell r="P32"/>
          <cell r="Q32"/>
          <cell r="R32">
            <v>103526400</v>
          </cell>
          <cell r="S32">
            <v>6536167</v>
          </cell>
          <cell r="T32">
            <v>8958391343.6200008</v>
          </cell>
          <cell r="U32">
            <v>7985189</v>
          </cell>
          <cell r="V32">
            <v>9285671624.2999992</v>
          </cell>
          <cell r="W32">
            <v>18244062967.919998</v>
          </cell>
          <cell r="X32">
            <v>66019</v>
          </cell>
          <cell r="Y32">
            <v>6600627240</v>
          </cell>
          <cell r="Z32">
            <v>101743</v>
          </cell>
          <cell r="AA32">
            <v>10173027240</v>
          </cell>
          <cell r="AB32">
            <v>16773654480</v>
          </cell>
          <cell r="AC32">
            <v>14818526</v>
          </cell>
          <cell r="AD32">
            <v>35121243847.919998</v>
          </cell>
        </row>
        <row r="33">
          <cell r="B33" t="str">
            <v>LFTI</v>
          </cell>
          <cell r="C33" t="str">
            <v>Лайфтайм инвестмент ХХК</v>
          </cell>
          <cell r="D33"/>
          <cell r="E33"/>
          <cell r="F33"/>
          <cell r="G33"/>
          <cell r="H33">
            <v>0</v>
          </cell>
          <cell r="I33"/>
          <cell r="J33"/>
          <cell r="K33"/>
          <cell r="L33"/>
          <cell r="M33">
            <v>0</v>
          </cell>
          <cell r="N33"/>
          <cell r="O33"/>
          <cell r="P33"/>
          <cell r="Q33"/>
          <cell r="R33">
            <v>0</v>
          </cell>
          <cell r="S33">
            <v>13561</v>
          </cell>
          <cell r="T33">
            <v>474635000</v>
          </cell>
          <cell r="U33">
            <v>13508</v>
          </cell>
          <cell r="V33">
            <v>472780000</v>
          </cell>
          <cell r="W33">
            <v>947415000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27069</v>
          </cell>
          <cell r="AD33">
            <v>947415000</v>
          </cell>
        </row>
        <row r="34">
          <cell r="B34" t="str">
            <v>MERG</v>
          </cell>
          <cell r="C34" t="str">
            <v>Мэргэн санаа ХХК</v>
          </cell>
          <cell r="D34"/>
          <cell r="E34"/>
          <cell r="F34"/>
          <cell r="G34"/>
          <cell r="H34">
            <v>0</v>
          </cell>
          <cell r="I34"/>
          <cell r="J34"/>
          <cell r="K34"/>
          <cell r="L34"/>
          <cell r="M34">
            <v>0</v>
          </cell>
          <cell r="N34">
            <v>280</v>
          </cell>
          <cell r="O34">
            <v>224000</v>
          </cell>
          <cell r="P34"/>
          <cell r="Q34"/>
          <cell r="R34">
            <v>224000</v>
          </cell>
          <cell r="S34">
            <v>1764</v>
          </cell>
          <cell r="T34">
            <v>788650</v>
          </cell>
          <cell r="U34">
            <v>0</v>
          </cell>
          <cell r="V34">
            <v>0</v>
          </cell>
          <cell r="W34">
            <v>788650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2044</v>
          </cell>
          <cell r="AD34">
            <v>1012650</v>
          </cell>
        </row>
        <row r="35">
          <cell r="B35" t="str">
            <v>MIBG</v>
          </cell>
          <cell r="C35" t="str">
            <v>Мандал Капитал Маркетс ҮЦК</v>
          </cell>
          <cell r="D35"/>
          <cell r="E35"/>
          <cell r="F35"/>
          <cell r="G35"/>
          <cell r="H35">
            <v>0</v>
          </cell>
          <cell r="I35"/>
          <cell r="J35"/>
          <cell r="K35"/>
          <cell r="L35"/>
          <cell r="M35">
            <v>0</v>
          </cell>
          <cell r="N35">
            <v>8537282</v>
          </cell>
          <cell r="O35">
            <v>6829825600</v>
          </cell>
          <cell r="P35"/>
          <cell r="Q35"/>
          <cell r="R35">
            <v>6829825600</v>
          </cell>
          <cell r="S35">
            <v>6165396</v>
          </cell>
          <cell r="T35">
            <v>6891243073.4300003</v>
          </cell>
          <cell r="U35">
            <v>2150189</v>
          </cell>
          <cell r="V35">
            <v>1752736177.1500001</v>
          </cell>
          <cell r="W35">
            <v>8643979250.5799999</v>
          </cell>
          <cell r="X35">
            <v>162802</v>
          </cell>
          <cell r="Y35">
            <v>14811320550</v>
          </cell>
          <cell r="Z35">
            <v>162222</v>
          </cell>
          <cell r="AA35">
            <v>14752405000</v>
          </cell>
          <cell r="AB35">
            <v>29563725550</v>
          </cell>
          <cell r="AC35">
            <v>17177891</v>
          </cell>
          <cell r="AD35">
            <v>45037530400.580002</v>
          </cell>
        </row>
        <row r="36">
          <cell r="B36" t="str">
            <v>MICC</v>
          </cell>
          <cell r="C36" t="str">
            <v>Эм Ай Си Си ХХК</v>
          </cell>
          <cell r="D36"/>
          <cell r="E36"/>
          <cell r="F36"/>
          <cell r="G36"/>
          <cell r="H36">
            <v>0</v>
          </cell>
          <cell r="I36"/>
          <cell r="J36"/>
          <cell r="K36"/>
          <cell r="L36"/>
          <cell r="M36">
            <v>0</v>
          </cell>
          <cell r="N36"/>
          <cell r="O36"/>
          <cell r="P36"/>
          <cell r="Q36"/>
          <cell r="R36">
            <v>0</v>
          </cell>
          <cell r="S36">
            <v>597803</v>
          </cell>
          <cell r="T36">
            <v>109071173.98999999</v>
          </cell>
          <cell r="U36">
            <v>3648360</v>
          </cell>
          <cell r="V36">
            <v>374712295.17000002</v>
          </cell>
          <cell r="W36">
            <v>483783469.16000003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4246163</v>
          </cell>
          <cell r="AD36">
            <v>483783469.16000003</v>
          </cell>
        </row>
        <row r="37">
          <cell r="B37" t="str">
            <v>MNET</v>
          </cell>
          <cell r="C37" t="str">
            <v>Ард секюритиз ХХК</v>
          </cell>
          <cell r="D37">
            <v>2</v>
          </cell>
          <cell r="E37">
            <v>200000</v>
          </cell>
          <cell r="F37"/>
          <cell r="G37"/>
          <cell r="H37">
            <v>200000</v>
          </cell>
          <cell r="I37"/>
          <cell r="J37"/>
          <cell r="K37"/>
          <cell r="L37"/>
          <cell r="M37">
            <v>0</v>
          </cell>
          <cell r="N37">
            <v>113966</v>
          </cell>
          <cell r="O37">
            <v>91172800</v>
          </cell>
          <cell r="P37"/>
          <cell r="Q37"/>
          <cell r="R37">
            <v>91172800</v>
          </cell>
          <cell r="S37">
            <v>29569335</v>
          </cell>
          <cell r="T37">
            <v>4912731863.8800001</v>
          </cell>
          <cell r="U37">
            <v>27792460</v>
          </cell>
          <cell r="V37">
            <v>4600213026.4700003</v>
          </cell>
          <cell r="W37">
            <v>9512944890.3500004</v>
          </cell>
          <cell r="X37">
            <v>2923</v>
          </cell>
          <cell r="Y37">
            <v>205050000</v>
          </cell>
          <cell r="Z37">
            <v>0</v>
          </cell>
          <cell r="AA37">
            <v>0</v>
          </cell>
          <cell r="AB37">
            <v>205050000</v>
          </cell>
          <cell r="AC37">
            <v>57478686</v>
          </cell>
          <cell r="AD37">
            <v>9809367690.3500004</v>
          </cell>
        </row>
        <row r="38">
          <cell r="B38" t="str">
            <v>MONG</v>
          </cell>
          <cell r="C38" t="str">
            <v>Монгол секюритиес ХК</v>
          </cell>
          <cell r="D38"/>
          <cell r="E38"/>
          <cell r="F38"/>
          <cell r="G38"/>
          <cell r="H38">
            <v>0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B39" t="str">
            <v>MSDQ</v>
          </cell>
          <cell r="C39" t="str">
            <v>Масдак ХХК</v>
          </cell>
          <cell r="D39"/>
          <cell r="E39"/>
          <cell r="F39"/>
          <cell r="G39"/>
          <cell r="H39">
            <v>0</v>
          </cell>
          <cell r="I39"/>
          <cell r="J39"/>
          <cell r="K39"/>
          <cell r="L39"/>
          <cell r="M39">
            <v>0</v>
          </cell>
          <cell r="N39"/>
          <cell r="O39"/>
          <cell r="P39"/>
          <cell r="Q39"/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 t="str">
            <v>MSEC</v>
          </cell>
          <cell r="C40" t="str">
            <v>Монсек ХХК</v>
          </cell>
          <cell r="D40"/>
          <cell r="E40"/>
          <cell r="F40"/>
          <cell r="G40"/>
          <cell r="H40">
            <v>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>
            <v>0</v>
          </cell>
          <cell r="S40">
            <v>52032</v>
          </cell>
          <cell r="T40">
            <v>34896220.700000003</v>
          </cell>
          <cell r="U40">
            <v>9677</v>
          </cell>
          <cell r="V40">
            <v>6186581.4500000002</v>
          </cell>
          <cell r="W40">
            <v>41082802.150000006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61709</v>
          </cell>
          <cell r="AD40">
            <v>41082802.150000006</v>
          </cell>
        </row>
        <row r="41">
          <cell r="B41" t="str">
            <v>NOVL</v>
          </cell>
          <cell r="C41" t="str">
            <v>Новел инвестмент ХХК</v>
          </cell>
          <cell r="D41"/>
          <cell r="E41"/>
          <cell r="F41"/>
          <cell r="G41"/>
          <cell r="H41">
            <v>0</v>
          </cell>
          <cell r="I41"/>
          <cell r="J41"/>
          <cell r="K41"/>
          <cell r="L41"/>
          <cell r="M41">
            <v>0</v>
          </cell>
          <cell r="N41">
            <v>1912</v>
          </cell>
          <cell r="O41">
            <v>1529600</v>
          </cell>
          <cell r="P41"/>
          <cell r="Q41"/>
          <cell r="R41">
            <v>1529600</v>
          </cell>
          <cell r="S41">
            <v>264012</v>
          </cell>
          <cell r="T41">
            <v>215150389.15000001</v>
          </cell>
          <cell r="U41">
            <v>1756423</v>
          </cell>
          <cell r="V41">
            <v>7104467312.4799995</v>
          </cell>
          <cell r="W41">
            <v>7319617701.6299992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2022347</v>
          </cell>
          <cell r="AD41">
            <v>7321147301.6299992</v>
          </cell>
        </row>
        <row r="42">
          <cell r="B42" t="str">
            <v>NSEC</v>
          </cell>
          <cell r="C42" t="str">
            <v>Нэйшнл сэкюритис ХХК</v>
          </cell>
          <cell r="D42"/>
          <cell r="E42"/>
          <cell r="F42"/>
          <cell r="G42"/>
          <cell r="H42">
            <v>0</v>
          </cell>
          <cell r="I42"/>
          <cell r="J42"/>
          <cell r="K42"/>
          <cell r="L42"/>
          <cell r="M42">
            <v>0</v>
          </cell>
          <cell r="N42"/>
          <cell r="O42"/>
          <cell r="P42"/>
          <cell r="Q42"/>
          <cell r="R42">
            <v>0</v>
          </cell>
          <cell r="S42">
            <v>35780</v>
          </cell>
          <cell r="T42">
            <v>38487418.439999998</v>
          </cell>
          <cell r="U42">
            <v>289</v>
          </cell>
          <cell r="V42">
            <v>101150</v>
          </cell>
          <cell r="W42">
            <v>38588568.439999998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36069</v>
          </cell>
          <cell r="AD42">
            <v>38588568.439999998</v>
          </cell>
        </row>
        <row r="43">
          <cell r="B43" t="str">
            <v>RISM</v>
          </cell>
          <cell r="C43" t="str">
            <v>Райнос инвестмент ҮЦК ХХК</v>
          </cell>
          <cell r="D43"/>
          <cell r="E43"/>
          <cell r="F43"/>
          <cell r="G43"/>
          <cell r="H43">
            <v>0</v>
          </cell>
          <cell r="I43"/>
          <cell r="J43"/>
          <cell r="K43"/>
          <cell r="L43"/>
          <cell r="M43">
            <v>0</v>
          </cell>
          <cell r="N43">
            <v>221</v>
          </cell>
          <cell r="O43">
            <v>176800</v>
          </cell>
          <cell r="P43"/>
          <cell r="Q43"/>
          <cell r="R43">
            <v>176800</v>
          </cell>
          <cell r="S43">
            <v>221069</v>
          </cell>
          <cell r="T43">
            <v>105243597.45</v>
          </cell>
          <cell r="U43">
            <v>260878</v>
          </cell>
          <cell r="V43">
            <v>195694270.22</v>
          </cell>
          <cell r="W43">
            <v>300937867.67000002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482168</v>
          </cell>
          <cell r="AD43">
            <v>301114667.67000002</v>
          </cell>
        </row>
        <row r="44">
          <cell r="B44" t="str">
            <v>SANR</v>
          </cell>
          <cell r="C44" t="str">
            <v>Санар ХХК</v>
          </cell>
          <cell r="D44"/>
          <cell r="E44"/>
          <cell r="F44"/>
          <cell r="G44"/>
          <cell r="H44">
            <v>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>
            <v>0</v>
          </cell>
          <cell r="S44">
            <v>0</v>
          </cell>
          <cell r="T44">
            <v>0</v>
          </cell>
          <cell r="U44">
            <v>7523</v>
          </cell>
          <cell r="V44">
            <v>6382768</v>
          </cell>
          <cell r="W44">
            <v>6382768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7523</v>
          </cell>
          <cell r="AD44">
            <v>6382768</v>
          </cell>
        </row>
        <row r="45">
          <cell r="B45" t="str">
            <v>SECP</v>
          </cell>
          <cell r="C45" t="str">
            <v>СИКАП</v>
          </cell>
          <cell r="D45"/>
          <cell r="E45"/>
          <cell r="F45"/>
          <cell r="G45"/>
          <cell r="H45">
            <v>0</v>
          </cell>
          <cell r="I45"/>
          <cell r="J45"/>
          <cell r="K45"/>
          <cell r="L45"/>
          <cell r="M45">
            <v>0</v>
          </cell>
          <cell r="N45"/>
          <cell r="O45"/>
          <cell r="P45"/>
          <cell r="Q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SGC</v>
          </cell>
          <cell r="C46" t="str">
            <v>Эс Жи Капитал ХХК</v>
          </cell>
          <cell r="D46">
            <v>5</v>
          </cell>
          <cell r="E46">
            <v>500000</v>
          </cell>
          <cell r="F46"/>
          <cell r="G46"/>
          <cell r="H46">
            <v>500000</v>
          </cell>
          <cell r="I46"/>
          <cell r="J46"/>
          <cell r="K46"/>
          <cell r="L46"/>
          <cell r="M46">
            <v>0</v>
          </cell>
          <cell r="N46">
            <v>500</v>
          </cell>
          <cell r="O46">
            <v>400000</v>
          </cell>
          <cell r="P46"/>
          <cell r="Q46"/>
          <cell r="R46">
            <v>400000</v>
          </cell>
          <cell r="S46">
            <v>4200</v>
          </cell>
          <cell r="T46">
            <v>4007850</v>
          </cell>
          <cell r="U46">
            <v>116651</v>
          </cell>
          <cell r="V46">
            <v>5250911.0999999996</v>
          </cell>
          <cell r="W46">
            <v>9258761.0999999996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121356</v>
          </cell>
          <cell r="AD46">
            <v>10158761.1</v>
          </cell>
        </row>
        <row r="47">
          <cell r="B47" t="str">
            <v>SILS</v>
          </cell>
          <cell r="C47" t="str">
            <v>Силвэр лайт секюритиз ҮЦК</v>
          </cell>
          <cell r="D47"/>
          <cell r="E47"/>
          <cell r="F47"/>
          <cell r="G47"/>
          <cell r="H47">
            <v>0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>
            <v>0</v>
          </cell>
          <cell r="S47">
            <v>0</v>
          </cell>
          <cell r="T47">
            <v>0</v>
          </cell>
          <cell r="U47">
            <v>20174</v>
          </cell>
          <cell r="V47">
            <v>2590205.71</v>
          </cell>
          <cell r="W47">
            <v>2590205.71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20174</v>
          </cell>
          <cell r="AD47">
            <v>2590205.71</v>
          </cell>
        </row>
        <row r="48">
          <cell r="B48" t="str">
            <v>STIN</v>
          </cell>
          <cell r="C48" t="str">
            <v>Стандарт инвестмент ХХК</v>
          </cell>
          <cell r="D48"/>
          <cell r="E48"/>
          <cell r="F48"/>
          <cell r="G48"/>
          <cell r="H48">
            <v>0</v>
          </cell>
          <cell r="I48"/>
          <cell r="J48"/>
          <cell r="K48"/>
          <cell r="L48"/>
          <cell r="M48">
            <v>0</v>
          </cell>
          <cell r="N48">
            <v>1734</v>
          </cell>
          <cell r="O48">
            <v>1387200</v>
          </cell>
          <cell r="P48"/>
          <cell r="Q48"/>
          <cell r="R48">
            <v>1387200</v>
          </cell>
          <cell r="S48">
            <v>59452850</v>
          </cell>
          <cell r="T48">
            <v>10514277179.879999</v>
          </cell>
          <cell r="U48">
            <v>58811413</v>
          </cell>
          <cell r="V48">
            <v>10575129081</v>
          </cell>
          <cell r="W48">
            <v>21089406260.879997</v>
          </cell>
          <cell r="X48">
            <v>30000</v>
          </cell>
          <cell r="Y48">
            <v>3000000000</v>
          </cell>
          <cell r="Z48">
            <v>9</v>
          </cell>
          <cell r="AA48">
            <v>900000</v>
          </cell>
          <cell r="AB48">
            <v>3000900000</v>
          </cell>
          <cell r="AC48">
            <v>118296006</v>
          </cell>
          <cell r="AD48">
            <v>24091693460.879997</v>
          </cell>
        </row>
        <row r="49">
          <cell r="B49" t="str">
            <v>STOK</v>
          </cell>
          <cell r="C49" t="str">
            <v>Стоклаб секьюритиз ҮЦК</v>
          </cell>
          <cell r="D49">
            <v>2</v>
          </cell>
          <cell r="E49">
            <v>200000</v>
          </cell>
          <cell r="F49"/>
          <cell r="G49"/>
          <cell r="H49">
            <v>200000</v>
          </cell>
          <cell r="I49"/>
          <cell r="J49"/>
          <cell r="K49"/>
          <cell r="L49"/>
          <cell r="M49">
            <v>0</v>
          </cell>
          <cell r="N49">
            <v>20456</v>
          </cell>
          <cell r="O49">
            <v>16364800</v>
          </cell>
          <cell r="P49"/>
          <cell r="Q49"/>
          <cell r="R49">
            <v>16364800</v>
          </cell>
          <cell r="S49">
            <v>432563</v>
          </cell>
          <cell r="T49">
            <v>87717430.540000007</v>
          </cell>
          <cell r="U49">
            <v>853145</v>
          </cell>
          <cell r="V49">
            <v>229212590.91999999</v>
          </cell>
          <cell r="W49">
            <v>316930021.45999998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1306166</v>
          </cell>
          <cell r="AD49">
            <v>333494821.45999998</v>
          </cell>
        </row>
        <row r="50">
          <cell r="B50" t="str">
            <v>TABO</v>
          </cell>
          <cell r="C50" t="str">
            <v>Таван богд ХХК</v>
          </cell>
          <cell r="D50"/>
          <cell r="E50"/>
          <cell r="F50"/>
          <cell r="G50"/>
          <cell r="H50">
            <v>0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>
            <v>0</v>
          </cell>
          <cell r="S50">
            <v>0</v>
          </cell>
          <cell r="T50">
            <v>0</v>
          </cell>
          <cell r="U50">
            <v>1948</v>
          </cell>
          <cell r="V50">
            <v>207581.2</v>
          </cell>
          <cell r="W50">
            <v>207581.2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1948</v>
          </cell>
          <cell r="AD50">
            <v>207581.2</v>
          </cell>
        </row>
        <row r="51">
          <cell r="B51" t="str">
            <v>TCHB</v>
          </cell>
          <cell r="C51" t="str">
            <v>Тулгат чандмань баян ХХК</v>
          </cell>
          <cell r="D51"/>
          <cell r="E51"/>
          <cell r="F51"/>
          <cell r="G51"/>
          <cell r="H51">
            <v>0</v>
          </cell>
          <cell r="I51"/>
          <cell r="J51"/>
          <cell r="K51"/>
          <cell r="L51"/>
          <cell r="M51">
            <v>0</v>
          </cell>
          <cell r="N51"/>
          <cell r="O51"/>
          <cell r="P51"/>
          <cell r="Q51"/>
          <cell r="R51">
            <v>0</v>
          </cell>
          <cell r="S51">
            <v>6171</v>
          </cell>
          <cell r="T51">
            <v>2840001.73</v>
          </cell>
          <cell r="U51">
            <v>95519</v>
          </cell>
          <cell r="V51">
            <v>59754910.579999998</v>
          </cell>
          <cell r="W51">
            <v>62594912.309999995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101690</v>
          </cell>
          <cell r="AD51">
            <v>62594912.309999995</v>
          </cell>
        </row>
        <row r="52">
          <cell r="B52" t="str">
            <v>TDB</v>
          </cell>
          <cell r="C52" t="str">
            <v>Ти ди би секьюритис ХХК</v>
          </cell>
          <cell r="D52">
            <v>120</v>
          </cell>
          <cell r="E52">
            <v>12000000</v>
          </cell>
          <cell r="F52"/>
          <cell r="G52"/>
          <cell r="H52">
            <v>12000000</v>
          </cell>
          <cell r="I52"/>
          <cell r="J52"/>
          <cell r="K52"/>
          <cell r="L52"/>
          <cell r="M52">
            <v>0</v>
          </cell>
          <cell r="N52">
            <v>3173093</v>
          </cell>
          <cell r="O52">
            <v>2538474400</v>
          </cell>
          <cell r="P52">
            <v>12500000</v>
          </cell>
          <cell r="Q52">
            <v>10000000000</v>
          </cell>
          <cell r="R52">
            <v>12538474400</v>
          </cell>
          <cell r="S52">
            <v>1669226</v>
          </cell>
          <cell r="T52">
            <v>2747014048.8400002</v>
          </cell>
          <cell r="U52">
            <v>2074515</v>
          </cell>
          <cell r="V52">
            <v>1237568538.49</v>
          </cell>
          <cell r="W52">
            <v>3984582587.3299999</v>
          </cell>
          <cell r="X52">
            <v>25374</v>
          </cell>
          <cell r="Y52">
            <v>8529895194</v>
          </cell>
          <cell r="Z52">
            <v>24798</v>
          </cell>
          <cell r="AA52">
            <v>8475545764</v>
          </cell>
          <cell r="AB52">
            <v>17005440958</v>
          </cell>
          <cell r="AC52">
            <v>19467126</v>
          </cell>
          <cell r="AD52">
            <v>33540497945.330002</v>
          </cell>
        </row>
        <row r="53">
          <cell r="B53" t="str">
            <v>TNGR</v>
          </cell>
          <cell r="C53" t="str">
            <v>Тэнгэр капитал ХХК</v>
          </cell>
          <cell r="D53"/>
          <cell r="E53"/>
          <cell r="F53"/>
          <cell r="G53"/>
          <cell r="H53">
            <v>0</v>
          </cell>
          <cell r="I53">
            <v>150000</v>
          </cell>
          <cell r="J53">
            <v>15000000000</v>
          </cell>
          <cell r="K53"/>
          <cell r="L53"/>
          <cell r="M53">
            <v>15000000000</v>
          </cell>
          <cell r="N53">
            <v>4</v>
          </cell>
          <cell r="O53">
            <v>3200</v>
          </cell>
          <cell r="P53"/>
          <cell r="Q53"/>
          <cell r="R53">
            <v>3200</v>
          </cell>
          <cell r="S53">
            <v>21</v>
          </cell>
          <cell r="T53">
            <v>140530.70000000001</v>
          </cell>
          <cell r="U53">
            <v>16</v>
          </cell>
          <cell r="V53">
            <v>1143</v>
          </cell>
          <cell r="W53">
            <v>141673.70000000001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150041</v>
          </cell>
          <cell r="AD53">
            <v>15000144873.700001</v>
          </cell>
        </row>
        <row r="54">
          <cell r="B54" t="str">
            <v>TTOL</v>
          </cell>
          <cell r="C54" t="str">
            <v>Апекс Капитал ҮЦК</v>
          </cell>
          <cell r="D54"/>
          <cell r="E54"/>
          <cell r="F54"/>
          <cell r="G54"/>
          <cell r="H54">
            <v>0</v>
          </cell>
          <cell r="I54"/>
          <cell r="J54"/>
          <cell r="K54"/>
          <cell r="L54"/>
          <cell r="M54">
            <v>0</v>
          </cell>
          <cell r="N54">
            <v>148563</v>
          </cell>
          <cell r="O54">
            <v>118850400</v>
          </cell>
          <cell r="P54"/>
          <cell r="Q54"/>
          <cell r="R54">
            <v>118850400</v>
          </cell>
          <cell r="S54">
            <v>1036365</v>
          </cell>
          <cell r="T54">
            <v>366118033.95999998</v>
          </cell>
          <cell r="U54">
            <v>2405258</v>
          </cell>
          <cell r="V54">
            <v>3499090619.6100001</v>
          </cell>
          <cell r="W54">
            <v>3865208653.5700002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3590186</v>
          </cell>
          <cell r="AD54">
            <v>3984059053.5700002</v>
          </cell>
        </row>
        <row r="55">
          <cell r="B55" t="str">
            <v>UNDR</v>
          </cell>
          <cell r="C55" t="str">
            <v>Өндөрхаан инвест ХХК</v>
          </cell>
          <cell r="D55"/>
          <cell r="E55"/>
          <cell r="F55"/>
          <cell r="G55"/>
          <cell r="H55">
            <v>0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>
            <v>0</v>
          </cell>
          <cell r="S55">
            <v>0</v>
          </cell>
          <cell r="T55">
            <v>0</v>
          </cell>
          <cell r="U55">
            <v>49843</v>
          </cell>
          <cell r="V55">
            <v>2543681.08</v>
          </cell>
          <cell r="W55">
            <v>2543681.08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49843</v>
          </cell>
          <cell r="AD55">
            <v>2543681.08</v>
          </cell>
        </row>
        <row r="56">
          <cell r="B56" t="str">
            <v>UNET</v>
          </cell>
          <cell r="C56" t="str">
            <v>Үнэт секьюритиc</v>
          </cell>
          <cell r="D56"/>
          <cell r="E56"/>
          <cell r="F56"/>
          <cell r="G56"/>
          <cell r="H56">
            <v>0</v>
          </cell>
          <cell r="I56"/>
          <cell r="J56"/>
          <cell r="K56"/>
          <cell r="L56"/>
          <cell r="M56">
            <v>0</v>
          </cell>
          <cell r="N56">
            <v>14</v>
          </cell>
          <cell r="O56">
            <v>11200</v>
          </cell>
          <cell r="P56"/>
          <cell r="Q56"/>
          <cell r="R56">
            <v>11200</v>
          </cell>
          <cell r="S56">
            <v>428</v>
          </cell>
          <cell r="T56">
            <v>263881.76</v>
          </cell>
          <cell r="U56">
            <v>255</v>
          </cell>
          <cell r="V56">
            <v>63606.77</v>
          </cell>
          <cell r="W56">
            <v>327488.53000000003</v>
          </cell>
          <cell r="X56">
            <v>5000</v>
          </cell>
          <cell r="Y56">
            <v>500000000</v>
          </cell>
          <cell r="Z56">
            <v>0</v>
          </cell>
          <cell r="AA56">
            <v>0</v>
          </cell>
          <cell r="AB56">
            <v>500000000</v>
          </cell>
          <cell r="AC56">
            <v>5697</v>
          </cell>
          <cell r="AD56">
            <v>500338688.52999997</v>
          </cell>
        </row>
        <row r="57">
          <cell r="B57" t="str">
            <v>ZGB</v>
          </cell>
          <cell r="C57" t="str">
            <v>Таван Богд Капитал ХХК</v>
          </cell>
          <cell r="D57"/>
          <cell r="E57"/>
          <cell r="F57"/>
          <cell r="G57"/>
          <cell r="H57">
            <v>0</v>
          </cell>
          <cell r="I57"/>
          <cell r="J57"/>
          <cell r="K57"/>
          <cell r="L57"/>
          <cell r="M57">
            <v>0</v>
          </cell>
          <cell r="N57">
            <v>46422</v>
          </cell>
          <cell r="O57">
            <v>37137600</v>
          </cell>
          <cell r="P57"/>
          <cell r="Q57"/>
          <cell r="R57">
            <v>37137600</v>
          </cell>
          <cell r="S57">
            <v>4837993</v>
          </cell>
          <cell r="T57">
            <v>1091556093.1800001</v>
          </cell>
          <cell r="U57">
            <v>1882394</v>
          </cell>
          <cell r="V57">
            <v>1279711406.0699999</v>
          </cell>
          <cell r="W57">
            <v>2371267499.25</v>
          </cell>
          <cell r="X57">
            <v>495</v>
          </cell>
          <cell r="Y57">
            <v>37039200</v>
          </cell>
          <cell r="Z57">
            <v>495</v>
          </cell>
          <cell r="AA57">
            <v>37039200</v>
          </cell>
          <cell r="AB57">
            <v>74078400</v>
          </cell>
          <cell r="AC57">
            <v>6767799</v>
          </cell>
          <cell r="AD57">
            <v>2482483499.25</v>
          </cell>
        </row>
        <row r="58">
          <cell r="B58" t="str">
            <v>ZRGD</v>
          </cell>
          <cell r="C58" t="str">
            <v>Зэргэд ХХК</v>
          </cell>
          <cell r="D58"/>
          <cell r="E58"/>
          <cell r="F58"/>
          <cell r="G58"/>
          <cell r="H58">
            <v>0</v>
          </cell>
          <cell r="I58"/>
          <cell r="J58"/>
          <cell r="K58"/>
          <cell r="L58"/>
          <cell r="M58">
            <v>0</v>
          </cell>
          <cell r="N58"/>
          <cell r="O58"/>
          <cell r="P58"/>
          <cell r="Q58"/>
          <cell r="R58">
            <v>0</v>
          </cell>
          <cell r="S58">
            <v>11585</v>
          </cell>
          <cell r="T58">
            <v>9681696.9900000002</v>
          </cell>
          <cell r="U58">
            <v>9734</v>
          </cell>
          <cell r="V58">
            <v>2267140.75</v>
          </cell>
          <cell r="W58">
            <v>11948837.74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21319</v>
          </cell>
          <cell r="AD58">
            <v>11948837.74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R126"/>
  <sheetViews>
    <sheetView tabSelected="1" zoomScale="71" zoomScaleNormal="71" zoomScaleSheetLayoutView="70" zoomScalePageLayoutView="70" workbookViewId="0">
      <selection activeCell="Q48" sqref="Q4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9" width="28.7109375" style="1" customWidth="1"/>
    <col min="10" max="10" width="22.85546875" style="2" customWidth="1"/>
    <col min="11" max="11" width="10" style="3" customWidth="1"/>
    <col min="12" max="12" width="26" style="3" customWidth="1"/>
    <col min="13" max="13" width="25.85546875" style="1" customWidth="1"/>
    <col min="14" max="14" width="24.85546875" style="1" customWidth="1"/>
    <col min="15" max="15" width="15.85546875" style="1" customWidth="1"/>
    <col min="16" max="16" width="22.28515625" style="4" bestFit="1" customWidth="1"/>
    <col min="17" max="17" width="9.140625" style="1"/>
    <col min="18" max="18" width="21.42578125" style="1" bestFit="1" customWidth="1"/>
    <col min="19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8" ht="13.9" customHeight="1" x14ac:dyDescent="0.25"/>
    <row r="8" spans="1:18" x14ac:dyDescent="0.25">
      <c r="K8" s="5"/>
      <c r="L8" s="5"/>
      <c r="M8" s="6"/>
    </row>
    <row r="9" spans="1:18" ht="15" customHeight="1" x14ac:dyDescent="0.25">
      <c r="B9" s="7"/>
      <c r="C9" s="8"/>
      <c r="D9" s="51" t="s">
        <v>126</v>
      </c>
      <c r="E9" s="51"/>
      <c r="F9" s="51"/>
      <c r="G9" s="51"/>
      <c r="H9" s="51"/>
      <c r="I9" s="51"/>
      <c r="J9" s="51"/>
      <c r="K9" s="51"/>
      <c r="L9" s="51"/>
      <c r="M9" s="8"/>
      <c r="N9" s="8"/>
      <c r="O9" s="8"/>
    </row>
    <row r="11" spans="1:18" ht="15" customHeight="1" thickBot="1" x14ac:dyDescent="0.3">
      <c r="M11" s="52"/>
      <c r="N11" s="52"/>
      <c r="O11" s="52"/>
    </row>
    <row r="12" spans="1:18" ht="14.45" customHeight="1" x14ac:dyDescent="0.25">
      <c r="A12" s="53" t="s">
        <v>0</v>
      </c>
      <c r="B12" s="55" t="s">
        <v>1</v>
      </c>
      <c r="C12" s="55" t="s">
        <v>2</v>
      </c>
      <c r="D12" s="55" t="s">
        <v>3</v>
      </c>
      <c r="E12" s="55"/>
      <c r="F12" s="55"/>
      <c r="G12" s="41" t="s">
        <v>120</v>
      </c>
      <c r="H12" s="41"/>
      <c r="I12" s="41"/>
      <c r="J12" s="41"/>
      <c r="K12" s="41"/>
      <c r="L12" s="41"/>
      <c r="M12" s="41"/>
      <c r="N12" s="57" t="s">
        <v>116</v>
      </c>
      <c r="O12" s="58"/>
    </row>
    <row r="13" spans="1:18" s="7" customFormat="1" ht="15.75" customHeight="1" x14ac:dyDescent="0.25">
      <c r="A13" s="54"/>
      <c r="B13" s="56"/>
      <c r="C13" s="56"/>
      <c r="D13" s="56"/>
      <c r="E13" s="56"/>
      <c r="F13" s="56"/>
      <c r="G13" s="41"/>
      <c r="H13" s="41"/>
      <c r="I13" s="41"/>
      <c r="J13" s="41"/>
      <c r="K13" s="41"/>
      <c r="L13" s="41"/>
      <c r="M13" s="41"/>
      <c r="N13" s="48"/>
      <c r="O13" s="49"/>
      <c r="P13" s="9"/>
    </row>
    <row r="14" spans="1:18" s="7" customFormat="1" ht="33.75" customHeight="1" x14ac:dyDescent="0.25">
      <c r="A14" s="54"/>
      <c r="B14" s="56"/>
      <c r="C14" s="56"/>
      <c r="D14" s="56"/>
      <c r="E14" s="56"/>
      <c r="F14" s="56"/>
      <c r="G14" s="42" t="s">
        <v>117</v>
      </c>
      <c r="H14" s="43"/>
      <c r="I14" s="44"/>
      <c r="J14" s="42" t="s">
        <v>4</v>
      </c>
      <c r="K14" s="43"/>
      <c r="L14" s="44"/>
      <c r="M14" s="41" t="s">
        <v>5</v>
      </c>
      <c r="N14" s="48" t="s">
        <v>6</v>
      </c>
      <c r="O14" s="49" t="s">
        <v>7</v>
      </c>
      <c r="P14" s="9"/>
    </row>
    <row r="15" spans="1:18" s="7" customFormat="1" ht="47.25" x14ac:dyDescent="0.25">
      <c r="A15" s="54"/>
      <c r="B15" s="56"/>
      <c r="C15" s="56"/>
      <c r="D15" s="23" t="s">
        <v>8</v>
      </c>
      <c r="E15" s="23" t="s">
        <v>9</v>
      </c>
      <c r="F15" s="23" t="s">
        <v>10</v>
      </c>
      <c r="G15" s="24" t="s">
        <v>123</v>
      </c>
      <c r="H15" s="24" t="s">
        <v>124</v>
      </c>
      <c r="I15" s="24" t="s">
        <v>125</v>
      </c>
      <c r="J15" s="24" t="s">
        <v>99</v>
      </c>
      <c r="K15" s="10" t="s">
        <v>87</v>
      </c>
      <c r="L15" s="24" t="s">
        <v>100</v>
      </c>
      <c r="M15" s="41"/>
      <c r="N15" s="48"/>
      <c r="O15" s="50"/>
      <c r="P15" s="9"/>
      <c r="R15" s="35" t="s">
        <v>109</v>
      </c>
    </row>
    <row r="16" spans="1:18" x14ac:dyDescent="0.25">
      <c r="A16" s="25">
        <v>1</v>
      </c>
      <c r="B16" s="11" t="s">
        <v>11</v>
      </c>
      <c r="C16" s="12" t="s">
        <v>12</v>
      </c>
      <c r="D16" s="13" t="s">
        <v>13</v>
      </c>
      <c r="E16" s="13" t="s">
        <v>13</v>
      </c>
      <c r="F16" s="13" t="s">
        <v>13</v>
      </c>
      <c r="G16" s="37">
        <f>VLOOKUP(B16,[1]Brokers!$B$8:$H$58,7,0)</f>
        <v>100000000</v>
      </c>
      <c r="H16" s="37">
        <f>VLOOKUP(B16,[1]Brokers!$B$8:$M$58,12,0)</f>
        <v>0</v>
      </c>
      <c r="I16" s="37">
        <f>VLOOKUP(B16,[1]Brokers!$B$8:$R$58,17,0)</f>
        <v>17604800</v>
      </c>
      <c r="J16" s="15">
        <f>VLOOKUP(B16,[1]Brokers!$B$8:$W$58,22,0)</f>
        <v>5309470311.3099995</v>
      </c>
      <c r="K16" s="15">
        <v>0</v>
      </c>
      <c r="L16" s="15">
        <f>VLOOKUP(B16,[1]Brokers!$B$8:$AB$58,27,0)</f>
        <v>5607000000</v>
      </c>
      <c r="M16" s="22">
        <f>VLOOKUP(B16,[1]Brokers!$B$8:$AD$58,29,0)</f>
        <v>11034075111.310001</v>
      </c>
      <c r="N16" s="22">
        <v>1044082048780.8</v>
      </c>
      <c r="O16" s="26">
        <f t="shared" ref="O16:O47" si="0">N16/$N$68</f>
        <v>0.37126218252484233</v>
      </c>
      <c r="R16" s="19"/>
    </row>
    <row r="17" spans="1:18" x14ac:dyDescent="0.25">
      <c r="A17" s="25">
        <f>+A16+1</f>
        <v>2</v>
      </c>
      <c r="B17" s="11" t="s">
        <v>18</v>
      </c>
      <c r="C17" s="12" t="s">
        <v>19</v>
      </c>
      <c r="D17" s="13" t="s">
        <v>13</v>
      </c>
      <c r="E17" s="13" t="s">
        <v>13</v>
      </c>
      <c r="F17" s="13" t="s">
        <v>13</v>
      </c>
      <c r="G17" s="37">
        <f>VLOOKUP(B17,[1]Brokers!$B$8:$H$58,7,0)</f>
        <v>79872300000</v>
      </c>
      <c r="H17" s="37">
        <f>VLOOKUP(B17,[1]Brokers!$B$8:$M$58,12,0)</f>
        <v>65000000000</v>
      </c>
      <c r="I17" s="37">
        <f>VLOOKUP(B17,[1]Brokers!$B$8:$R$58,17,0)</f>
        <v>99954400</v>
      </c>
      <c r="J17" s="15">
        <f>VLOOKUP(B17,[1]Brokers!$B$8:$W$58,22,0)</f>
        <v>6945887822.7199993</v>
      </c>
      <c r="K17" s="15">
        <v>0</v>
      </c>
      <c r="L17" s="15">
        <f>VLOOKUP(B17,[1]Brokers!$B$8:$AB$58,27,0)</f>
        <v>104343356180</v>
      </c>
      <c r="M17" s="22">
        <f>VLOOKUP(B17,[1]Brokers!$B$8:$AD$58,29,0)</f>
        <v>256261498402.72</v>
      </c>
      <c r="N17" s="22">
        <v>456526280484.44006</v>
      </c>
      <c r="O17" s="26">
        <f t="shared" si="0"/>
        <v>0.1623348887862982</v>
      </c>
      <c r="R17" s="19"/>
    </row>
    <row r="18" spans="1:18" x14ac:dyDescent="0.25">
      <c r="A18" s="25">
        <f t="shared" ref="A18:A58" si="1">+A17+1</f>
        <v>3</v>
      </c>
      <c r="B18" s="11" t="s">
        <v>23</v>
      </c>
      <c r="C18" s="12" t="s">
        <v>102</v>
      </c>
      <c r="D18" s="13" t="s">
        <v>13</v>
      </c>
      <c r="E18" s="13" t="s">
        <v>13</v>
      </c>
      <c r="F18" s="13" t="s">
        <v>13</v>
      </c>
      <c r="G18" s="37">
        <f>VLOOKUP(B18,[1]Brokers!$B$8:$H$58,7,0)</f>
        <v>12000000</v>
      </c>
      <c r="H18" s="37">
        <f>VLOOKUP(B18,[1]Brokers!$B$8:$M$58,12,0)</f>
        <v>0</v>
      </c>
      <c r="I18" s="37">
        <f>VLOOKUP(B18,[1]Brokers!$B$8:$R$58,17,0)</f>
        <v>12538474400</v>
      </c>
      <c r="J18" s="15">
        <f>VLOOKUP(B18,[1]Brokers!$B$8:$W$58,22,0)</f>
        <v>3984582587.3299999</v>
      </c>
      <c r="K18" s="15">
        <v>0</v>
      </c>
      <c r="L18" s="15">
        <f>VLOOKUP(B18,[1]Brokers!$B$8:$AB$58,27,0)</f>
        <v>17005440958</v>
      </c>
      <c r="M18" s="22">
        <f>VLOOKUP(B18,[1]Brokers!$B$8:$AD$58,29,0)</f>
        <v>33540497945.330002</v>
      </c>
      <c r="N18" s="22">
        <v>314838739910.53003</v>
      </c>
      <c r="O18" s="26">
        <f t="shared" si="0"/>
        <v>0.11195261699887206</v>
      </c>
      <c r="R18" s="19"/>
    </row>
    <row r="19" spans="1:18" x14ac:dyDescent="0.25">
      <c r="A19" s="25">
        <f t="shared" si="1"/>
        <v>4</v>
      </c>
      <c r="B19" s="11" t="s">
        <v>80</v>
      </c>
      <c r="C19" s="12" t="s">
        <v>108</v>
      </c>
      <c r="D19" s="13" t="s">
        <v>13</v>
      </c>
      <c r="E19" s="13" t="s">
        <v>13</v>
      </c>
      <c r="F19" s="13" t="s">
        <v>13</v>
      </c>
      <c r="G19" s="37">
        <f>VLOOKUP(B19,[1]Brokers!$B$8:$H$58,7,0)</f>
        <v>0</v>
      </c>
      <c r="H19" s="37">
        <f>VLOOKUP(B19,[1]Brokers!$B$8:$M$58,12,0)</f>
        <v>0</v>
      </c>
      <c r="I19" s="37">
        <f>VLOOKUP(B19,[1]Brokers!$B$8:$R$58,17,0)</f>
        <v>37137600</v>
      </c>
      <c r="J19" s="15">
        <f>VLOOKUP(B19,[1]Brokers!$B$8:$W$58,22,0)</f>
        <v>2371267499.25</v>
      </c>
      <c r="K19" s="15">
        <v>0</v>
      </c>
      <c r="L19" s="15">
        <f>VLOOKUP(B19,[1]Brokers!$B$8:$AB$58,27,0)</f>
        <v>74078400</v>
      </c>
      <c r="M19" s="22">
        <f>VLOOKUP(B19,[1]Brokers!$B$8:$AD$58,29,0)</f>
        <v>2482483499.25</v>
      </c>
      <c r="N19" s="22">
        <v>266502175657.09003</v>
      </c>
      <c r="O19" s="26">
        <f t="shared" si="0"/>
        <v>9.4764754836659956E-2</v>
      </c>
      <c r="R19" s="19"/>
    </row>
    <row r="20" spans="1:18" x14ac:dyDescent="0.25">
      <c r="A20" s="25">
        <f t="shared" si="1"/>
        <v>5</v>
      </c>
      <c r="B20" s="11" t="s">
        <v>92</v>
      </c>
      <c r="C20" s="12" t="s">
        <v>93</v>
      </c>
      <c r="D20" s="13" t="s">
        <v>13</v>
      </c>
      <c r="E20" s="13" t="s">
        <v>13</v>
      </c>
      <c r="F20" s="13" t="s">
        <v>13</v>
      </c>
      <c r="G20" s="37">
        <f>VLOOKUP(B20,[1]Brokers!$B$8:$H$58,7,0)</f>
        <v>0</v>
      </c>
      <c r="H20" s="37">
        <f>VLOOKUP(B20,[1]Brokers!$B$8:$M$58,12,0)</f>
        <v>0</v>
      </c>
      <c r="I20" s="37">
        <f>VLOOKUP(B20,[1]Brokers!$B$8:$R$58,17,0)</f>
        <v>103526400</v>
      </c>
      <c r="J20" s="15">
        <f>VLOOKUP(B20,[1]Brokers!$B$8:$W$58,22,0)</f>
        <v>18244062967.919998</v>
      </c>
      <c r="K20" s="15">
        <v>0</v>
      </c>
      <c r="L20" s="15">
        <f>VLOOKUP(B20,[1]Brokers!$B$8:$AB$58,27,0)</f>
        <v>16773654480</v>
      </c>
      <c r="M20" s="22">
        <f>VLOOKUP(B20,[1]Brokers!$B$8:$AD$58,29,0)</f>
        <v>35121243847.919998</v>
      </c>
      <c r="N20" s="22">
        <v>258714436654.32996</v>
      </c>
      <c r="O20" s="26">
        <f t="shared" si="0"/>
        <v>9.1995534752400507E-2</v>
      </c>
      <c r="R20" s="19"/>
    </row>
    <row r="21" spans="1:18" x14ac:dyDescent="0.25">
      <c r="A21" s="25">
        <f t="shared" si="1"/>
        <v>6</v>
      </c>
      <c r="B21" s="11" t="s">
        <v>30</v>
      </c>
      <c r="C21" s="12" t="s">
        <v>107</v>
      </c>
      <c r="D21" s="13" t="s">
        <v>13</v>
      </c>
      <c r="E21" s="13" t="s">
        <v>13</v>
      </c>
      <c r="F21" s="13" t="s">
        <v>13</v>
      </c>
      <c r="G21" s="37">
        <f>VLOOKUP(B21,[1]Brokers!$B$8:$H$58,7,0)</f>
        <v>0</v>
      </c>
      <c r="H21" s="37">
        <f>VLOOKUP(B21,[1]Brokers!$B$8:$M$58,12,0)</f>
        <v>0</v>
      </c>
      <c r="I21" s="37">
        <f>VLOOKUP(B21,[1]Brokers!$B$8:$R$58,17,0)</f>
        <v>6829825600</v>
      </c>
      <c r="J21" s="15">
        <f>VLOOKUP(B21,[1]Brokers!$B$8:$W$58,22,0)</f>
        <v>8643979250.5799999</v>
      </c>
      <c r="K21" s="15">
        <v>0</v>
      </c>
      <c r="L21" s="15">
        <f>VLOOKUP(B21,[1]Brokers!$B$8:$AB$58,27,0)</f>
        <v>29563725550</v>
      </c>
      <c r="M21" s="22">
        <f>VLOOKUP(B21,[1]Brokers!$B$8:$AD$58,29,0)</f>
        <v>45037530400.580002</v>
      </c>
      <c r="N21" s="22">
        <v>147553087310.72</v>
      </c>
      <c r="O21" s="26">
        <f t="shared" si="0"/>
        <v>5.2467984960784919E-2</v>
      </c>
      <c r="R21" s="19"/>
    </row>
    <row r="22" spans="1:18" x14ac:dyDescent="0.25">
      <c r="A22" s="25">
        <f t="shared" si="1"/>
        <v>7</v>
      </c>
      <c r="B22" s="11" t="s">
        <v>22</v>
      </c>
      <c r="C22" s="12" t="s">
        <v>101</v>
      </c>
      <c r="D22" s="13" t="s">
        <v>13</v>
      </c>
      <c r="E22" s="13" t="s">
        <v>13</v>
      </c>
      <c r="F22" s="14"/>
      <c r="G22" s="37">
        <f>VLOOKUP(B22,[1]Brokers!$B$8:$H$58,7,0)</f>
        <v>14800000</v>
      </c>
      <c r="H22" s="37">
        <f>VLOOKUP(B22,[1]Brokers!$B$8:$M$58,12,0)</f>
        <v>0</v>
      </c>
      <c r="I22" s="37">
        <f>VLOOKUP(B22,[1]Brokers!$B$8:$R$58,17,0)</f>
        <v>5120000</v>
      </c>
      <c r="J22" s="15">
        <f>VLOOKUP(B22,[1]Brokers!$B$8:$W$58,22,0)</f>
        <v>845772117.36000001</v>
      </c>
      <c r="K22" s="15">
        <v>0</v>
      </c>
      <c r="L22" s="15">
        <f>VLOOKUP(B22,[1]Brokers!$B$8:$AB$58,27,0)</f>
        <v>3500000</v>
      </c>
      <c r="M22" s="22">
        <f>VLOOKUP(B22,[1]Brokers!$B$8:$AD$58,29,0)</f>
        <v>869192117.36000001</v>
      </c>
      <c r="N22" s="22">
        <v>70240516091.76001</v>
      </c>
      <c r="O22" s="26">
        <f t="shared" si="0"/>
        <v>2.4976626440756867E-2</v>
      </c>
      <c r="R22" s="19"/>
    </row>
    <row r="23" spans="1:18" x14ac:dyDescent="0.25">
      <c r="A23" s="25">
        <f t="shared" si="1"/>
        <v>8</v>
      </c>
      <c r="B23" s="11" t="s">
        <v>26</v>
      </c>
      <c r="C23" s="12" t="s">
        <v>27</v>
      </c>
      <c r="D23" s="13" t="s">
        <v>13</v>
      </c>
      <c r="E23" s="13" t="s">
        <v>13</v>
      </c>
      <c r="F23" s="13" t="s">
        <v>13</v>
      </c>
      <c r="G23" s="37">
        <f>VLOOKUP(B23,[1]Brokers!$B$8:$H$58,7,0)</f>
        <v>200000</v>
      </c>
      <c r="H23" s="37">
        <f>VLOOKUP(B23,[1]Brokers!$B$8:$M$58,12,0)</f>
        <v>0</v>
      </c>
      <c r="I23" s="37">
        <f>VLOOKUP(B23,[1]Brokers!$B$8:$R$58,17,0)</f>
        <v>91172800</v>
      </c>
      <c r="J23" s="15">
        <f>VLOOKUP(B23,[1]Brokers!$B$8:$W$58,22,0)</f>
        <v>9512944890.3500004</v>
      </c>
      <c r="K23" s="15">
        <v>0</v>
      </c>
      <c r="L23" s="15">
        <f>VLOOKUP(B23,[1]Brokers!$B$8:$AB$58,27,0)</f>
        <v>205050000</v>
      </c>
      <c r="M23" s="22">
        <f>VLOOKUP(B23,[1]Brokers!$B$8:$AD$58,29,0)</f>
        <v>9809367690.3500004</v>
      </c>
      <c r="N23" s="22">
        <v>57750557110.439995</v>
      </c>
      <c r="O23" s="26">
        <f t="shared" si="0"/>
        <v>2.0535357254618265E-2</v>
      </c>
      <c r="R23" s="19"/>
    </row>
    <row r="24" spans="1:18" x14ac:dyDescent="0.25">
      <c r="A24" s="25">
        <f t="shared" si="1"/>
        <v>9</v>
      </c>
      <c r="B24" s="11" t="s">
        <v>24</v>
      </c>
      <c r="C24" s="12" t="s">
        <v>25</v>
      </c>
      <c r="D24" s="13" t="s">
        <v>13</v>
      </c>
      <c r="E24" s="13" t="s">
        <v>13</v>
      </c>
      <c r="F24" s="13" t="s">
        <v>13</v>
      </c>
      <c r="G24" s="37">
        <f>VLOOKUP(B24,[1]Brokers!$B$8:$H$58,7,0)</f>
        <v>0</v>
      </c>
      <c r="H24" s="37">
        <f>VLOOKUP(B24,[1]Brokers!$B$8:$M$58,12,0)</f>
        <v>0</v>
      </c>
      <c r="I24" s="37">
        <f>VLOOKUP(B24,[1]Brokers!$B$8:$R$58,17,0)</f>
        <v>1387200</v>
      </c>
      <c r="J24" s="15">
        <f>VLOOKUP(B24,[1]Brokers!$B$8:$W$58,22,0)</f>
        <v>21089406260.879997</v>
      </c>
      <c r="K24" s="15">
        <v>0</v>
      </c>
      <c r="L24" s="15">
        <f>VLOOKUP(B24,[1]Brokers!$B$8:$AB$58,27,0)</f>
        <v>3000900000</v>
      </c>
      <c r="M24" s="22">
        <f>VLOOKUP(B24,[1]Brokers!$B$8:$AD$58,29,0)</f>
        <v>24091693460.879997</v>
      </c>
      <c r="N24" s="22">
        <v>51217396414.759995</v>
      </c>
      <c r="O24" s="26">
        <f t="shared" si="0"/>
        <v>1.8212249121980599E-2</v>
      </c>
      <c r="R24" s="19"/>
    </row>
    <row r="25" spans="1:18" s="7" customFormat="1" x14ac:dyDescent="0.25">
      <c r="A25" s="25">
        <f t="shared" si="1"/>
        <v>10</v>
      </c>
      <c r="B25" s="11" t="s">
        <v>39</v>
      </c>
      <c r="C25" s="12" t="s">
        <v>110</v>
      </c>
      <c r="D25" s="13" t="s">
        <v>13</v>
      </c>
      <c r="E25" s="14"/>
      <c r="F25" s="14"/>
      <c r="G25" s="37">
        <f>VLOOKUP(B25,[1]Brokers!$B$8:$H$58,7,0)</f>
        <v>0</v>
      </c>
      <c r="H25" s="37">
        <f>VLOOKUP(B25,[1]Brokers!$B$8:$M$58,12,0)</f>
        <v>0</v>
      </c>
      <c r="I25" s="37">
        <f>VLOOKUP(B25,[1]Brokers!$B$8:$R$58,17,0)</f>
        <v>0</v>
      </c>
      <c r="J25" s="15">
        <f>VLOOKUP(B25,[1]Brokers!$B$8:$W$58,22,0)</f>
        <v>11758101371.9</v>
      </c>
      <c r="K25" s="15">
        <v>0</v>
      </c>
      <c r="L25" s="15">
        <f>VLOOKUP(B25,[1]Brokers!$B$8:$AB$58,27,0)</f>
        <v>0</v>
      </c>
      <c r="M25" s="22">
        <f>VLOOKUP(B25,[1]Brokers!$B$8:$AD$58,29,0)</f>
        <v>11758101371.9</v>
      </c>
      <c r="N25" s="22">
        <v>38576299725.040001</v>
      </c>
      <c r="O25" s="26">
        <f t="shared" si="0"/>
        <v>1.3717237305607238E-2</v>
      </c>
      <c r="P25" s="22"/>
      <c r="R25" s="19"/>
    </row>
    <row r="26" spans="1:18" x14ac:dyDescent="0.25">
      <c r="A26" s="25">
        <f t="shared" si="1"/>
        <v>11</v>
      </c>
      <c r="B26" s="11" t="s">
        <v>68</v>
      </c>
      <c r="C26" s="12" t="s">
        <v>90</v>
      </c>
      <c r="D26" s="13" t="s">
        <v>13</v>
      </c>
      <c r="E26" s="13" t="s">
        <v>13</v>
      </c>
      <c r="F26" s="13" t="s">
        <v>13</v>
      </c>
      <c r="G26" s="37">
        <f>VLOOKUP(B26,[1]Brokers!$B$8:$H$58,7,0)</f>
        <v>0</v>
      </c>
      <c r="H26" s="37">
        <f>VLOOKUP(B26,[1]Brokers!$B$8:$M$58,12,0)</f>
        <v>0</v>
      </c>
      <c r="I26" s="37">
        <f>VLOOKUP(B26,[1]Brokers!$B$8:$R$58,17,0)</f>
        <v>118850400</v>
      </c>
      <c r="J26" s="15">
        <f>VLOOKUP(B26,[1]Brokers!$B$8:$W$58,22,0)</f>
        <v>3865208653.5700002</v>
      </c>
      <c r="K26" s="15">
        <v>0</v>
      </c>
      <c r="L26" s="15">
        <f>VLOOKUP(B26,[1]Brokers!$B$8:$AB$58,27,0)</f>
        <v>0</v>
      </c>
      <c r="M26" s="22">
        <f>VLOOKUP(B26,[1]Brokers!$B$8:$AD$58,29,0)</f>
        <v>3984059053.5700002</v>
      </c>
      <c r="N26" s="22">
        <v>25346438417.959995</v>
      </c>
      <c r="O26" s="26">
        <f t="shared" si="0"/>
        <v>9.012868344276035E-3</v>
      </c>
      <c r="R26" s="19"/>
    </row>
    <row r="27" spans="1:18" x14ac:dyDescent="0.25">
      <c r="A27" s="25">
        <f t="shared" si="1"/>
        <v>12</v>
      </c>
      <c r="B27" s="11" t="s">
        <v>16</v>
      </c>
      <c r="C27" s="12" t="s">
        <v>17</v>
      </c>
      <c r="D27" s="13" t="s">
        <v>13</v>
      </c>
      <c r="E27" s="13" t="s">
        <v>13</v>
      </c>
      <c r="F27" s="13" t="s">
        <v>13</v>
      </c>
      <c r="G27" s="37">
        <f>VLOOKUP(B27,[1]Brokers!$B$8:$H$58,7,0)</f>
        <v>0</v>
      </c>
      <c r="H27" s="37">
        <f>VLOOKUP(B27,[1]Brokers!$B$8:$M$58,12,0)</f>
        <v>15000000000</v>
      </c>
      <c r="I27" s="37">
        <f>VLOOKUP(B27,[1]Brokers!$B$8:$R$58,17,0)</f>
        <v>3200</v>
      </c>
      <c r="J27" s="15">
        <f>VLOOKUP(B27,[1]Brokers!$B$8:$W$58,22,0)</f>
        <v>141673.70000000001</v>
      </c>
      <c r="K27" s="15">
        <v>0</v>
      </c>
      <c r="L27" s="15">
        <f>VLOOKUP(B27,[1]Brokers!$B$8:$AB$58,27,0)</f>
        <v>0</v>
      </c>
      <c r="M27" s="22">
        <f>VLOOKUP(B27,[1]Brokers!$B$8:$AD$58,29,0)</f>
        <v>15000144873.700001</v>
      </c>
      <c r="N27" s="22">
        <v>15886417393.030001</v>
      </c>
      <c r="O27" s="26">
        <f t="shared" si="0"/>
        <v>5.6490062258269854E-3</v>
      </c>
      <c r="R27" s="19"/>
    </row>
    <row r="28" spans="1:18" x14ac:dyDescent="0.25">
      <c r="A28" s="25">
        <f t="shared" si="1"/>
        <v>13</v>
      </c>
      <c r="B28" s="11" t="s">
        <v>96</v>
      </c>
      <c r="C28" s="12" t="s">
        <v>97</v>
      </c>
      <c r="D28" s="13" t="s">
        <v>13</v>
      </c>
      <c r="E28" s="13" t="s">
        <v>13</v>
      </c>
      <c r="F28" s="13" t="s">
        <v>13</v>
      </c>
      <c r="G28" s="37">
        <f>VLOOKUP(B28,[1]Brokers!$B$8:$H$58,7,0)</f>
        <v>0</v>
      </c>
      <c r="H28" s="37">
        <f>VLOOKUP(B28,[1]Brokers!$B$8:$M$58,12,0)</f>
        <v>0</v>
      </c>
      <c r="I28" s="37">
        <f>VLOOKUP(B28,[1]Brokers!$B$8:$R$58,17,0)</f>
        <v>176800</v>
      </c>
      <c r="J28" s="15">
        <f>VLOOKUP(B28,[1]Brokers!$B$8:$W$58,22,0)</f>
        <v>300937867.67000002</v>
      </c>
      <c r="K28" s="15">
        <v>0</v>
      </c>
      <c r="L28" s="15">
        <f>VLOOKUP(B28,[1]Brokers!$B$8:$AB$58,27,0)</f>
        <v>0</v>
      </c>
      <c r="M28" s="22">
        <f>VLOOKUP(B28,[1]Brokers!$B$8:$AD$58,29,0)</f>
        <v>301114667.67000002</v>
      </c>
      <c r="N28" s="22">
        <v>11862950166.240002</v>
      </c>
      <c r="O28" s="26">
        <f t="shared" si="0"/>
        <v>4.218312895087767E-3</v>
      </c>
      <c r="R28" s="19"/>
    </row>
    <row r="29" spans="1:18" x14ac:dyDescent="0.25">
      <c r="A29" s="25">
        <f t="shared" si="1"/>
        <v>14</v>
      </c>
      <c r="B29" s="11" t="s">
        <v>14</v>
      </c>
      <c r="C29" s="12" t="s">
        <v>15</v>
      </c>
      <c r="D29" s="13" t="s">
        <v>13</v>
      </c>
      <c r="E29" s="13" t="s">
        <v>13</v>
      </c>
      <c r="F29" s="13" t="s">
        <v>13</v>
      </c>
      <c r="G29" s="37">
        <f>VLOOKUP(B29,[1]Brokers!$B$8:$H$58,7,0)</f>
        <v>0</v>
      </c>
      <c r="H29" s="37">
        <f>VLOOKUP(B29,[1]Brokers!$B$8:$M$58,12,0)</f>
        <v>0</v>
      </c>
      <c r="I29" s="37">
        <f>VLOOKUP(B29,[1]Brokers!$B$8:$R$58,17,0)</f>
        <v>1529600</v>
      </c>
      <c r="J29" s="15">
        <f>VLOOKUP(B29,[1]Brokers!$B$8:$W$58,22,0)</f>
        <v>7319617701.6299992</v>
      </c>
      <c r="K29" s="15">
        <v>0</v>
      </c>
      <c r="L29" s="15">
        <f>VLOOKUP(B29,[1]Brokers!$B$8:$AB$58,27,0)</f>
        <v>0</v>
      </c>
      <c r="M29" s="22">
        <f>VLOOKUP(B29,[1]Brokers!$B$8:$AD$58,29,0)</f>
        <v>7321147301.6299992</v>
      </c>
      <c r="N29" s="22">
        <v>11785054479.849998</v>
      </c>
      <c r="O29" s="26">
        <f t="shared" si="0"/>
        <v>4.1906141882934178E-3</v>
      </c>
      <c r="R29" s="19"/>
    </row>
    <row r="30" spans="1:18" x14ac:dyDescent="0.25">
      <c r="A30" s="25">
        <f t="shared" si="1"/>
        <v>15</v>
      </c>
      <c r="B30" s="11" t="s">
        <v>37</v>
      </c>
      <c r="C30" s="12" t="s">
        <v>38</v>
      </c>
      <c r="D30" s="13" t="s">
        <v>13</v>
      </c>
      <c r="E30" s="13" t="s">
        <v>13</v>
      </c>
      <c r="F30" s="14"/>
      <c r="G30" s="37">
        <f>VLOOKUP(B30,[1]Brokers!$B$8:$H$58,7,0)</f>
        <v>0</v>
      </c>
      <c r="H30" s="37">
        <f>VLOOKUP(B30,[1]Brokers!$B$8:$M$58,12,0)</f>
        <v>0</v>
      </c>
      <c r="I30" s="37">
        <f>VLOOKUP(B30,[1]Brokers!$B$8:$R$58,17,0)</f>
        <v>0</v>
      </c>
      <c r="J30" s="15">
        <f>VLOOKUP(B30,[1]Brokers!$B$8:$W$58,22,0)</f>
        <v>947415000</v>
      </c>
      <c r="K30" s="15">
        <v>0</v>
      </c>
      <c r="L30" s="15">
        <f>VLOOKUP(B30,[1]Brokers!$B$8:$AB$58,27,0)</f>
        <v>0</v>
      </c>
      <c r="M30" s="22">
        <f>VLOOKUP(B30,[1]Brokers!$B$8:$AD$58,29,0)</f>
        <v>947415000</v>
      </c>
      <c r="N30" s="22">
        <v>11334597206.119999</v>
      </c>
      <c r="O30" s="26">
        <f t="shared" si="0"/>
        <v>4.0304373604526577E-3</v>
      </c>
      <c r="R30" s="19"/>
    </row>
    <row r="31" spans="1:18" x14ac:dyDescent="0.25">
      <c r="A31" s="25">
        <f t="shared" si="1"/>
        <v>16</v>
      </c>
      <c r="B31" s="11" t="s">
        <v>104</v>
      </c>
      <c r="C31" s="12" t="s">
        <v>103</v>
      </c>
      <c r="D31" s="13" t="s">
        <v>13</v>
      </c>
      <c r="E31" s="14"/>
      <c r="F31" s="14"/>
      <c r="G31" s="37">
        <f>VLOOKUP(B31,[1]Brokers!$B$8:$H$58,7,0)</f>
        <v>200000</v>
      </c>
      <c r="H31" s="37">
        <f>VLOOKUP(B31,[1]Brokers!$B$8:$M$58,12,0)</f>
        <v>0</v>
      </c>
      <c r="I31" s="37">
        <f>VLOOKUP(B31,[1]Brokers!$B$8:$R$58,17,0)</f>
        <v>16364800</v>
      </c>
      <c r="J31" s="15">
        <f>VLOOKUP(B31,[1]Brokers!$B$8:$W$58,22,0)</f>
        <v>316930021.45999998</v>
      </c>
      <c r="K31" s="15">
        <v>0</v>
      </c>
      <c r="L31" s="15">
        <f>VLOOKUP(B31,[1]Brokers!$B$8:$AB$58,27,0)</f>
        <v>0</v>
      </c>
      <c r="M31" s="22">
        <f>VLOOKUP(B31,[1]Brokers!$B$8:$AD$58,29,0)</f>
        <v>333494821.45999998</v>
      </c>
      <c r="N31" s="22">
        <v>5843239836.500001</v>
      </c>
      <c r="O31" s="26">
        <f t="shared" si="0"/>
        <v>2.0777811257729445E-3</v>
      </c>
      <c r="R31" s="19"/>
    </row>
    <row r="32" spans="1:18" x14ac:dyDescent="0.25">
      <c r="A32" s="25">
        <f t="shared" si="1"/>
        <v>17</v>
      </c>
      <c r="B32" s="11" t="s">
        <v>20</v>
      </c>
      <c r="C32" s="12" t="s">
        <v>21</v>
      </c>
      <c r="D32" s="13" t="s">
        <v>13</v>
      </c>
      <c r="E32" s="13" t="s">
        <v>13</v>
      </c>
      <c r="F32" s="14" t="s">
        <v>13</v>
      </c>
      <c r="G32" s="37">
        <f>VLOOKUP(B32,[1]Brokers!$B$8:$H$58,7,0)</f>
        <v>0</v>
      </c>
      <c r="H32" s="37">
        <f>VLOOKUP(B32,[1]Brokers!$B$8:$M$58,12,0)</f>
        <v>0</v>
      </c>
      <c r="I32" s="37">
        <f>VLOOKUP(B32,[1]Brokers!$B$8:$R$58,17,0)</f>
        <v>251200</v>
      </c>
      <c r="J32" s="15">
        <f>VLOOKUP(B32,[1]Brokers!$B$8:$W$58,22,0)</f>
        <v>548036373.86000001</v>
      </c>
      <c r="K32" s="15">
        <v>0</v>
      </c>
      <c r="L32" s="15">
        <f>VLOOKUP(B32,[1]Brokers!$B$8:$AB$58,27,0)</f>
        <v>29000000</v>
      </c>
      <c r="M32" s="22">
        <f>VLOOKUP(B32,[1]Brokers!$B$8:$AD$58,29,0)</f>
        <v>577287573.86000001</v>
      </c>
      <c r="N32" s="22">
        <v>4275251280.9700003</v>
      </c>
      <c r="O32" s="26">
        <f t="shared" si="0"/>
        <v>1.5202245103902591E-3</v>
      </c>
      <c r="R32" s="19"/>
    </row>
    <row r="33" spans="1:18" x14ac:dyDescent="0.25">
      <c r="A33" s="25">
        <f t="shared" si="1"/>
        <v>18</v>
      </c>
      <c r="B33" s="11" t="s">
        <v>70</v>
      </c>
      <c r="C33" s="12" t="s">
        <v>71</v>
      </c>
      <c r="D33" s="13" t="s">
        <v>13</v>
      </c>
      <c r="E33" s="13" t="s">
        <v>13</v>
      </c>
      <c r="F33" s="14"/>
      <c r="G33" s="37">
        <f>VLOOKUP(B33,[1]Brokers!$B$8:$H$58,7,0)</f>
        <v>0</v>
      </c>
      <c r="H33" s="37">
        <f>VLOOKUP(B33,[1]Brokers!$B$8:$M$58,12,0)</f>
        <v>0</v>
      </c>
      <c r="I33" s="37">
        <f>VLOOKUP(B33,[1]Brokers!$B$8:$R$58,17,0)</f>
        <v>0</v>
      </c>
      <c r="J33" s="15">
        <f>VLOOKUP(B33,[1]Brokers!$B$8:$W$58,22,0)</f>
        <v>483783469.16000003</v>
      </c>
      <c r="K33" s="15">
        <v>0</v>
      </c>
      <c r="L33" s="15">
        <f>VLOOKUP(B33,[1]Brokers!$B$8:$AB$58,27,0)</f>
        <v>0</v>
      </c>
      <c r="M33" s="22">
        <f>VLOOKUP(B33,[1]Brokers!$B$8:$AD$58,29,0)</f>
        <v>483783469.16000003</v>
      </c>
      <c r="N33" s="22">
        <v>4042267884.1099997</v>
      </c>
      <c r="O33" s="26">
        <f t="shared" si="0"/>
        <v>1.4373786032977072E-3</v>
      </c>
      <c r="R33" s="19"/>
    </row>
    <row r="34" spans="1:18" x14ac:dyDescent="0.25">
      <c r="A34" s="25">
        <f t="shared" si="1"/>
        <v>19</v>
      </c>
      <c r="B34" s="11" t="s">
        <v>35</v>
      </c>
      <c r="C34" s="12" t="s">
        <v>36</v>
      </c>
      <c r="D34" s="13" t="s">
        <v>13</v>
      </c>
      <c r="E34" s="13"/>
      <c r="F34" s="14"/>
      <c r="G34" s="37">
        <f>VLOOKUP(B34,[1]Brokers!$B$8:$H$58,7,0)</f>
        <v>0</v>
      </c>
      <c r="H34" s="37">
        <f>VLOOKUP(B34,[1]Brokers!$B$8:$M$58,12,0)</f>
        <v>0</v>
      </c>
      <c r="I34" s="37">
        <f>VLOOKUP(B34,[1]Brokers!$B$8:$R$58,17,0)</f>
        <v>0</v>
      </c>
      <c r="J34" s="15">
        <f>VLOOKUP(B34,[1]Brokers!$B$8:$W$58,22,0)</f>
        <v>345440603.61000001</v>
      </c>
      <c r="K34" s="15">
        <v>0</v>
      </c>
      <c r="L34" s="15">
        <f>VLOOKUP(B34,[1]Brokers!$B$8:$AB$58,27,0)</f>
        <v>0</v>
      </c>
      <c r="M34" s="22">
        <f>VLOOKUP(B34,[1]Brokers!$B$8:$AD$58,29,0)</f>
        <v>345440603.61000001</v>
      </c>
      <c r="N34" s="22">
        <v>3685295401.4400005</v>
      </c>
      <c r="O34" s="26">
        <f t="shared" si="0"/>
        <v>1.3104437678868942E-3</v>
      </c>
      <c r="R34" s="19"/>
    </row>
    <row r="35" spans="1:18" x14ac:dyDescent="0.25">
      <c r="A35" s="25">
        <f t="shared" si="1"/>
        <v>20</v>
      </c>
      <c r="B35" s="11" t="s">
        <v>78</v>
      </c>
      <c r="C35" s="12" t="s">
        <v>79</v>
      </c>
      <c r="D35" s="13" t="s">
        <v>13</v>
      </c>
      <c r="E35" s="13" t="s">
        <v>13</v>
      </c>
      <c r="F35" s="13" t="s">
        <v>13</v>
      </c>
      <c r="G35" s="37">
        <f>VLOOKUP(B35,[1]Brokers!$B$8:$H$58,7,0)</f>
        <v>0</v>
      </c>
      <c r="H35" s="37">
        <f>VLOOKUP(B35,[1]Brokers!$B$8:$M$58,12,0)</f>
        <v>0</v>
      </c>
      <c r="I35" s="37">
        <f>VLOOKUP(B35,[1]Brokers!$B$8:$R$58,17,0)</f>
        <v>2728000</v>
      </c>
      <c r="J35" s="15">
        <f>VLOOKUP(B35,[1]Brokers!$B$8:$W$58,22,0)</f>
        <v>284141760.21000004</v>
      </c>
      <c r="K35" s="15">
        <v>0</v>
      </c>
      <c r="L35" s="15">
        <f>VLOOKUP(B35,[1]Brokers!$B$8:$AB$58,27,0)</f>
        <v>0</v>
      </c>
      <c r="M35" s="22">
        <f>VLOOKUP(B35,[1]Brokers!$B$8:$AD$58,29,0)</f>
        <v>286869760.21000004</v>
      </c>
      <c r="N35" s="22">
        <v>2863647158.6199999</v>
      </c>
      <c r="O35" s="26">
        <f t="shared" si="0"/>
        <v>1.0182761932664266E-3</v>
      </c>
      <c r="R35" s="19"/>
    </row>
    <row r="36" spans="1:18" x14ac:dyDescent="0.25">
      <c r="A36" s="25">
        <f t="shared" si="1"/>
        <v>21</v>
      </c>
      <c r="B36" s="11" t="s">
        <v>51</v>
      </c>
      <c r="C36" s="12" t="s">
        <v>52</v>
      </c>
      <c r="D36" s="13" t="s">
        <v>13</v>
      </c>
      <c r="E36" s="14"/>
      <c r="F36" s="14"/>
      <c r="G36" s="37">
        <f>VLOOKUP(B36,[1]Brokers!$B$8:$H$58,7,0)</f>
        <v>0</v>
      </c>
      <c r="H36" s="37">
        <f>VLOOKUP(B36,[1]Brokers!$B$8:$M$58,12,0)</f>
        <v>0</v>
      </c>
      <c r="I36" s="37">
        <f>VLOOKUP(B36,[1]Brokers!$B$8:$R$58,17,0)</f>
        <v>0</v>
      </c>
      <c r="J36" s="15">
        <f>VLOOKUP(B36,[1]Brokers!$B$8:$W$58,22,0)</f>
        <v>62594912.309999995</v>
      </c>
      <c r="K36" s="15">
        <v>0</v>
      </c>
      <c r="L36" s="15">
        <f>VLOOKUP(B36,[1]Brokers!$B$8:$AB$58,27,0)</f>
        <v>0</v>
      </c>
      <c r="M36" s="22">
        <f>VLOOKUP(B36,[1]Brokers!$B$8:$AD$58,29,0)</f>
        <v>62594912.309999995</v>
      </c>
      <c r="N36" s="22">
        <v>2073570487.72</v>
      </c>
      <c r="O36" s="26">
        <f t="shared" si="0"/>
        <v>7.3733506460434584E-4</v>
      </c>
      <c r="R36" s="19"/>
    </row>
    <row r="37" spans="1:18" x14ac:dyDescent="0.25">
      <c r="A37" s="25">
        <f t="shared" si="1"/>
        <v>22</v>
      </c>
      <c r="B37" s="11" t="s">
        <v>118</v>
      </c>
      <c r="C37" s="12" t="s">
        <v>119</v>
      </c>
      <c r="D37" s="13" t="s">
        <v>13</v>
      </c>
      <c r="E37" s="14"/>
      <c r="F37" s="14"/>
      <c r="G37" s="37">
        <f>VLOOKUP(B37,[1]Brokers!$B$8:$H$58,7,0)</f>
        <v>0</v>
      </c>
      <c r="H37" s="37">
        <f>VLOOKUP(B37,[1]Brokers!$B$8:$M$58,12,0)</f>
        <v>0</v>
      </c>
      <c r="I37" s="37">
        <f>VLOOKUP(B37,[1]Brokers!$B$8:$R$58,17,0)</f>
        <v>11200</v>
      </c>
      <c r="J37" s="15">
        <f>VLOOKUP(B37,[1]Brokers!$B$8:$W$58,22,0)</f>
        <v>327488.53000000003</v>
      </c>
      <c r="K37" s="15"/>
      <c r="L37" s="15">
        <f>VLOOKUP(B37,[1]Brokers!$B$8:$AB$58,27,0)</f>
        <v>500000000</v>
      </c>
      <c r="M37" s="22">
        <f>VLOOKUP(B37,[1]Brokers!$B$8:$AD$58,29,0)</f>
        <v>500338688.52999997</v>
      </c>
      <c r="N37" s="22">
        <v>1268496814.5</v>
      </c>
      <c r="O37" s="26">
        <f t="shared" si="0"/>
        <v>4.5106119430653353E-4</v>
      </c>
      <c r="R37" s="19"/>
    </row>
    <row r="38" spans="1:18" x14ac:dyDescent="0.25">
      <c r="A38" s="25">
        <f t="shared" si="1"/>
        <v>23</v>
      </c>
      <c r="B38" s="11" t="s">
        <v>28</v>
      </c>
      <c r="C38" s="12" t="s">
        <v>29</v>
      </c>
      <c r="D38" s="13" t="s">
        <v>13</v>
      </c>
      <c r="E38" s="14"/>
      <c r="F38" s="14"/>
      <c r="G38" s="37">
        <f>VLOOKUP(B38,[1]Brokers!$B$8:$H$58,7,0)</f>
        <v>0</v>
      </c>
      <c r="H38" s="37">
        <f>VLOOKUP(B38,[1]Brokers!$B$8:$M$58,12,0)</f>
        <v>0</v>
      </c>
      <c r="I38" s="37">
        <f>VLOOKUP(B38,[1]Brokers!$B$8:$R$58,17,0)</f>
        <v>0</v>
      </c>
      <c r="J38" s="15">
        <f>VLOOKUP(B38,[1]Brokers!$B$8:$W$58,22,0)</f>
        <v>252786944.69999999</v>
      </c>
      <c r="K38" s="15">
        <v>0</v>
      </c>
      <c r="L38" s="15">
        <f>VLOOKUP(B38,[1]Brokers!$B$8:$AB$58,27,0)</f>
        <v>0</v>
      </c>
      <c r="M38" s="22">
        <f>VLOOKUP(B38,[1]Brokers!$B$8:$AD$58,29,0)</f>
        <v>252786944.69999999</v>
      </c>
      <c r="N38" s="22">
        <v>1231510026.9399998</v>
      </c>
      <c r="O38" s="26">
        <f t="shared" si="0"/>
        <v>4.3790916713573472E-4</v>
      </c>
      <c r="R38" s="19"/>
    </row>
    <row r="39" spans="1:18" x14ac:dyDescent="0.25">
      <c r="A39" s="25">
        <f t="shared" si="1"/>
        <v>24</v>
      </c>
      <c r="B39" s="11" t="s">
        <v>72</v>
      </c>
      <c r="C39" s="12" t="s">
        <v>73</v>
      </c>
      <c r="D39" s="13" t="s">
        <v>13</v>
      </c>
      <c r="E39" s="14"/>
      <c r="F39" s="14"/>
      <c r="G39" s="37">
        <f>VLOOKUP(B39,[1]Brokers!$B$8:$H$58,7,0)</f>
        <v>0</v>
      </c>
      <c r="H39" s="37">
        <f>VLOOKUP(B39,[1]Brokers!$B$8:$M$58,12,0)</f>
        <v>0</v>
      </c>
      <c r="I39" s="37">
        <f>VLOOKUP(B39,[1]Brokers!$B$8:$R$58,17,0)</f>
        <v>33629600</v>
      </c>
      <c r="J39" s="15">
        <f>VLOOKUP(B39,[1]Brokers!$B$8:$W$58,22,0)</f>
        <v>5281708</v>
      </c>
      <c r="K39" s="15">
        <v>0</v>
      </c>
      <c r="L39" s="15">
        <f>VLOOKUP(B39,[1]Brokers!$B$8:$AB$58,27,0)</f>
        <v>0</v>
      </c>
      <c r="M39" s="22">
        <f>VLOOKUP(B39,[1]Brokers!$B$8:$AD$58,29,0)</f>
        <v>38911308</v>
      </c>
      <c r="N39" s="22">
        <v>1034505406.8000001</v>
      </c>
      <c r="O39" s="26">
        <f t="shared" si="0"/>
        <v>3.6785685149055955E-4</v>
      </c>
      <c r="P39" s="1"/>
      <c r="R39" s="19"/>
    </row>
    <row r="40" spans="1:18" x14ac:dyDescent="0.25">
      <c r="A40" s="25">
        <f t="shared" si="1"/>
        <v>25</v>
      </c>
      <c r="B40" s="11" t="s">
        <v>47</v>
      </c>
      <c r="C40" s="12" t="s">
        <v>48</v>
      </c>
      <c r="D40" s="13" t="s">
        <v>13</v>
      </c>
      <c r="E40" s="14"/>
      <c r="F40" s="14"/>
      <c r="G40" s="37">
        <f>VLOOKUP(B40,[1]Brokers!$B$8:$H$58,7,0)</f>
        <v>0</v>
      </c>
      <c r="H40" s="37">
        <f>VLOOKUP(B40,[1]Brokers!$B$8:$M$58,12,0)</f>
        <v>0</v>
      </c>
      <c r="I40" s="37">
        <f>VLOOKUP(B40,[1]Brokers!$B$8:$R$58,17,0)</f>
        <v>0</v>
      </c>
      <c r="J40" s="15">
        <f>VLOOKUP(B40,[1]Brokers!$B$8:$W$58,22,0)</f>
        <v>207581.2</v>
      </c>
      <c r="K40" s="15">
        <v>0</v>
      </c>
      <c r="L40" s="15">
        <f>VLOOKUP(B40,[1]Brokers!$B$8:$AB$58,27,0)</f>
        <v>0</v>
      </c>
      <c r="M40" s="22">
        <f>VLOOKUP(B40,[1]Brokers!$B$8:$AD$58,29,0)</f>
        <v>207581.2</v>
      </c>
      <c r="N40" s="22">
        <v>504326786.38000005</v>
      </c>
      <c r="O40" s="26">
        <f t="shared" si="0"/>
        <v>1.7933213547328055E-4</v>
      </c>
      <c r="R40" s="19"/>
    </row>
    <row r="41" spans="1:18" x14ac:dyDescent="0.25">
      <c r="A41" s="25">
        <f t="shared" si="1"/>
        <v>26</v>
      </c>
      <c r="B41" s="11" t="s">
        <v>66</v>
      </c>
      <c r="C41" s="12" t="s">
        <v>67</v>
      </c>
      <c r="D41" s="13" t="s">
        <v>13</v>
      </c>
      <c r="E41" s="14"/>
      <c r="F41" s="14"/>
      <c r="G41" s="37">
        <f>VLOOKUP(B41,[1]Brokers!$B$8:$H$58,7,0)</f>
        <v>0</v>
      </c>
      <c r="H41" s="37">
        <f>VLOOKUP(B41,[1]Brokers!$B$8:$M$58,12,0)</f>
        <v>0</v>
      </c>
      <c r="I41" s="37">
        <f>VLOOKUP(B41,[1]Brokers!$B$8:$R$58,17,0)</f>
        <v>1344800</v>
      </c>
      <c r="J41" s="15">
        <f>VLOOKUP(B41,[1]Brokers!$B$8:$W$58,22,0)</f>
        <v>14129088.09</v>
      </c>
      <c r="K41" s="15">
        <v>0</v>
      </c>
      <c r="L41" s="15">
        <f>VLOOKUP(B41,[1]Brokers!$B$8:$AB$58,27,0)</f>
        <v>0</v>
      </c>
      <c r="M41" s="22">
        <f>VLOOKUP(B41,[1]Brokers!$B$8:$AD$58,29,0)</f>
        <v>15473888.09</v>
      </c>
      <c r="N41" s="22">
        <v>460864603.00000006</v>
      </c>
      <c r="O41" s="26">
        <f t="shared" si="0"/>
        <v>1.6387754061859843E-4</v>
      </c>
      <c r="R41" s="19"/>
    </row>
    <row r="42" spans="1:18" x14ac:dyDescent="0.25">
      <c r="A42" s="25">
        <v>27</v>
      </c>
      <c r="B42" s="11" t="s">
        <v>31</v>
      </c>
      <c r="C42" s="12" t="s">
        <v>32</v>
      </c>
      <c r="D42" s="13" t="s">
        <v>13</v>
      </c>
      <c r="E42" s="14"/>
      <c r="F42" s="14"/>
      <c r="G42" s="37">
        <f>VLOOKUP(B42,[1]Brokers!$B$8:$H$58,7,0)</f>
        <v>0</v>
      </c>
      <c r="H42" s="37">
        <f>VLOOKUP(B42,[1]Brokers!$B$8:$M$58,12,0)</f>
        <v>0</v>
      </c>
      <c r="I42" s="37">
        <f>VLOOKUP(B42,[1]Brokers!$B$8:$R$58,17,0)</f>
        <v>0</v>
      </c>
      <c r="J42" s="15">
        <f>VLOOKUP(B42,[1]Brokers!$B$8:$W$58,22,0)</f>
        <v>41082802.150000006</v>
      </c>
      <c r="K42" s="15">
        <v>0</v>
      </c>
      <c r="L42" s="15">
        <f>VLOOKUP(B42,[1]Brokers!$B$8:$AB$58,27,0)</f>
        <v>0</v>
      </c>
      <c r="M42" s="22">
        <f>VLOOKUP(B42,[1]Brokers!$B$8:$AD$58,29,0)</f>
        <v>41082802.150000006</v>
      </c>
      <c r="N42" s="22">
        <v>435659179.50999999</v>
      </c>
      <c r="O42" s="26">
        <f t="shared" si="0"/>
        <v>1.5491481537369291E-4</v>
      </c>
      <c r="R42" s="19"/>
    </row>
    <row r="43" spans="1:18" x14ac:dyDescent="0.25">
      <c r="A43" s="25">
        <f t="shared" si="1"/>
        <v>28</v>
      </c>
      <c r="B43" s="11" t="s">
        <v>41</v>
      </c>
      <c r="C43" s="12" t="s">
        <v>42</v>
      </c>
      <c r="D43" s="13" t="s">
        <v>13</v>
      </c>
      <c r="E43" s="14"/>
      <c r="F43" s="14"/>
      <c r="G43" s="37">
        <f>VLOOKUP(B43,[1]Brokers!$B$8:$H$58,7,0)</f>
        <v>0</v>
      </c>
      <c r="H43" s="37">
        <f>VLOOKUP(B43,[1]Brokers!$B$8:$M$58,12,0)</f>
        <v>0</v>
      </c>
      <c r="I43" s="37">
        <f>VLOOKUP(B43,[1]Brokers!$B$8:$R$58,17,0)</f>
        <v>0</v>
      </c>
      <c r="J43" s="15">
        <f>VLOOKUP(B43,[1]Brokers!$B$8:$W$58,22,0)</f>
        <v>25579036</v>
      </c>
      <c r="K43" s="15">
        <v>0</v>
      </c>
      <c r="L43" s="15">
        <f>VLOOKUP(B43,[1]Brokers!$B$8:$AB$58,27,0)</f>
        <v>0</v>
      </c>
      <c r="M43" s="22">
        <f>VLOOKUP(B43,[1]Brokers!$B$8:$AD$58,29,0)</f>
        <v>25579036</v>
      </c>
      <c r="N43" s="22">
        <v>414571742.01999998</v>
      </c>
      <c r="O43" s="26">
        <f t="shared" si="0"/>
        <v>1.4741639312274466E-4</v>
      </c>
      <c r="R43" s="19"/>
    </row>
    <row r="44" spans="1:18" x14ac:dyDescent="0.25">
      <c r="A44" s="25">
        <f t="shared" si="1"/>
        <v>29</v>
      </c>
      <c r="B44" s="11" t="s">
        <v>40</v>
      </c>
      <c r="C44" s="12" t="s">
        <v>115</v>
      </c>
      <c r="D44" s="13" t="s">
        <v>13</v>
      </c>
      <c r="E44" s="14"/>
      <c r="F44" s="14"/>
      <c r="G44" s="37">
        <f>VLOOKUP(B44,[1]Brokers!$B$8:$H$58,7,0)</f>
        <v>0</v>
      </c>
      <c r="H44" s="37">
        <f>VLOOKUP(B44,[1]Brokers!$B$8:$M$58,12,0)</f>
        <v>0</v>
      </c>
      <c r="I44" s="37">
        <f>VLOOKUP(B44,[1]Brokers!$B$8:$R$58,17,0)</f>
        <v>0</v>
      </c>
      <c r="J44" s="15">
        <f>VLOOKUP(B44,[1]Brokers!$B$8:$W$58,22,0)</f>
        <v>11948837.74</v>
      </c>
      <c r="K44" s="15">
        <v>0</v>
      </c>
      <c r="L44" s="15">
        <f>VLOOKUP(B44,[1]Brokers!$B$8:$AB$58,27,0)</f>
        <v>0</v>
      </c>
      <c r="M44" s="22">
        <f>VLOOKUP(B44,[1]Brokers!$B$8:$AD$58,29,0)</f>
        <v>11948837.74</v>
      </c>
      <c r="N44" s="22">
        <v>359645794.14000005</v>
      </c>
      <c r="O44" s="26">
        <f t="shared" si="0"/>
        <v>1.2788543067493064E-4</v>
      </c>
      <c r="R44" s="19"/>
    </row>
    <row r="45" spans="1:18" x14ac:dyDescent="0.25">
      <c r="A45" s="25">
        <f t="shared" si="1"/>
        <v>30</v>
      </c>
      <c r="B45" s="11" t="s">
        <v>106</v>
      </c>
      <c r="C45" s="12" t="s">
        <v>114</v>
      </c>
      <c r="D45" s="13" t="s">
        <v>13</v>
      </c>
      <c r="E45" s="14"/>
      <c r="F45" s="14"/>
      <c r="G45" s="37">
        <f>VLOOKUP(B45,[1]Brokers!$B$8:$H$58,7,0)</f>
        <v>0</v>
      </c>
      <c r="H45" s="37">
        <f>VLOOKUP(B45,[1]Brokers!$B$8:$M$58,12,0)</f>
        <v>0</v>
      </c>
      <c r="I45" s="37">
        <f>VLOOKUP(B45,[1]Brokers!$B$8:$R$58,17,0)</f>
        <v>100000800</v>
      </c>
      <c r="J45" s="15">
        <f>VLOOKUP(B45,[1]Brokers!$B$8:$W$58,22,0)</f>
        <v>4302000.8899999997</v>
      </c>
      <c r="K45" s="15"/>
      <c r="L45" s="15">
        <f>VLOOKUP(B45,[1]Brokers!$B$8:$AB$58,27,0)</f>
        <v>0</v>
      </c>
      <c r="M45" s="22">
        <f>VLOOKUP(B45,[1]Brokers!$B$8:$AD$58,29,0)</f>
        <v>104302800.89</v>
      </c>
      <c r="N45" s="22">
        <v>233193326.11000001</v>
      </c>
      <c r="O45" s="26">
        <f t="shared" si="0"/>
        <v>8.2920555240771206E-5</v>
      </c>
      <c r="R45" s="19"/>
    </row>
    <row r="46" spans="1:18" x14ac:dyDescent="0.25">
      <c r="A46" s="25">
        <f t="shared" si="1"/>
        <v>31</v>
      </c>
      <c r="B46" s="11" t="s">
        <v>33</v>
      </c>
      <c r="C46" s="12" t="s">
        <v>34</v>
      </c>
      <c r="D46" s="13" t="s">
        <v>13</v>
      </c>
      <c r="E46" s="13" t="s">
        <v>13</v>
      </c>
      <c r="F46" s="13" t="s">
        <v>13</v>
      </c>
      <c r="G46" s="37">
        <f>VLOOKUP(B46,[1]Brokers!$B$8:$H$58,7,0)</f>
        <v>0</v>
      </c>
      <c r="H46" s="37">
        <f>VLOOKUP(B46,[1]Brokers!$B$8:$M$58,12,0)</f>
        <v>0</v>
      </c>
      <c r="I46" s="37">
        <f>VLOOKUP(B46,[1]Brokers!$B$8:$R$58,17,0)</f>
        <v>0</v>
      </c>
      <c r="J46" s="15">
        <f>VLOOKUP(B46,[1]Brokers!$B$8:$W$58,22,0)</f>
        <v>38588568.439999998</v>
      </c>
      <c r="K46" s="15">
        <v>0</v>
      </c>
      <c r="L46" s="15">
        <f>VLOOKUP(B46,[1]Brokers!$B$8:$AB$58,27,0)</f>
        <v>0</v>
      </c>
      <c r="M46" s="22">
        <f>VLOOKUP(B46,[1]Brokers!$B$8:$AD$58,29,0)</f>
        <v>38588568.439999998</v>
      </c>
      <c r="N46" s="22">
        <v>214904749.27000001</v>
      </c>
      <c r="O46" s="26">
        <f t="shared" si="0"/>
        <v>7.6417371931738768E-5</v>
      </c>
      <c r="R46" s="19"/>
    </row>
    <row r="47" spans="1:18" x14ac:dyDescent="0.25">
      <c r="A47" s="25">
        <f t="shared" si="1"/>
        <v>32</v>
      </c>
      <c r="B47" s="11" t="s">
        <v>81</v>
      </c>
      <c r="C47" s="12" t="s">
        <v>82</v>
      </c>
      <c r="D47" s="13" t="s">
        <v>13</v>
      </c>
      <c r="E47" s="13" t="s">
        <v>13</v>
      </c>
      <c r="F47" s="13" t="s">
        <v>13</v>
      </c>
      <c r="G47" s="37">
        <f>VLOOKUP(B47,[1]Brokers!$B$8:$H$58,7,0)</f>
        <v>500000</v>
      </c>
      <c r="H47" s="37">
        <f>VLOOKUP(B47,[1]Brokers!$B$8:$M$58,12,0)</f>
        <v>0</v>
      </c>
      <c r="I47" s="37">
        <f>VLOOKUP(B47,[1]Brokers!$B$8:$R$58,17,0)</f>
        <v>400000</v>
      </c>
      <c r="J47" s="15">
        <f>VLOOKUP(B47,[1]Brokers!$B$8:$W$58,22,0)</f>
        <v>9258761.0999999996</v>
      </c>
      <c r="K47" s="15">
        <v>0</v>
      </c>
      <c r="L47" s="15">
        <f>VLOOKUP(B47,[1]Brokers!$B$8:$AB$58,27,0)</f>
        <v>0</v>
      </c>
      <c r="M47" s="22">
        <f>VLOOKUP(B47,[1]Brokers!$B$8:$AD$58,29,0)</f>
        <v>10158761.1</v>
      </c>
      <c r="N47" s="22">
        <v>188860921.68000001</v>
      </c>
      <c r="O47" s="26">
        <f t="shared" si="0"/>
        <v>6.7156520944352359E-5</v>
      </c>
      <c r="R47" s="19"/>
    </row>
    <row r="48" spans="1:18" x14ac:dyDescent="0.25">
      <c r="A48" s="25">
        <f t="shared" si="1"/>
        <v>33</v>
      </c>
      <c r="B48" s="11" t="s">
        <v>60</v>
      </c>
      <c r="C48" s="12" t="s">
        <v>61</v>
      </c>
      <c r="D48" s="13" t="s">
        <v>13</v>
      </c>
      <c r="E48" s="14"/>
      <c r="F48" s="14"/>
      <c r="G48" s="37">
        <f>VLOOKUP(B48,[1]Brokers!$B$8:$H$58,7,0)</f>
        <v>0</v>
      </c>
      <c r="H48" s="37">
        <f>VLOOKUP(B48,[1]Brokers!$B$8:$M$58,12,0)</f>
        <v>0</v>
      </c>
      <c r="I48" s="37">
        <f>VLOOKUP(B48,[1]Brokers!$B$8:$R$58,17,0)</f>
        <v>0</v>
      </c>
      <c r="J48" s="15">
        <f>VLOOKUP(B48,[1]Brokers!$B$8:$W$58,22,0)</f>
        <v>18928019.129999999</v>
      </c>
      <c r="K48" s="15">
        <v>0</v>
      </c>
      <c r="L48" s="15">
        <f>VLOOKUP(B48,[1]Brokers!$B$8:$AB$58,27,0)</f>
        <v>0</v>
      </c>
      <c r="M48" s="22">
        <f>VLOOKUP(B48,[1]Brokers!$B$8:$AD$58,29,0)</f>
        <v>18928019.129999999</v>
      </c>
      <c r="N48" s="22">
        <v>172197282.78999999</v>
      </c>
      <c r="O48" s="26">
        <f t="shared" ref="O48:O65" si="2">N48/$N$68</f>
        <v>6.1231144724800012E-5</v>
      </c>
      <c r="R48" s="19"/>
    </row>
    <row r="49" spans="1:18" x14ac:dyDescent="0.25">
      <c r="A49" s="25">
        <f t="shared" si="1"/>
        <v>34</v>
      </c>
      <c r="B49" s="11" t="s">
        <v>56</v>
      </c>
      <c r="C49" s="12" t="s">
        <v>57</v>
      </c>
      <c r="D49" s="13" t="s">
        <v>13</v>
      </c>
      <c r="E49" s="14"/>
      <c r="F49" s="14"/>
      <c r="G49" s="37">
        <f>VLOOKUP(B49,[1]Brokers!$B$8:$H$58,7,0)</f>
        <v>0</v>
      </c>
      <c r="H49" s="37">
        <f>VLOOKUP(B49,[1]Brokers!$B$8:$M$58,12,0)</f>
        <v>0</v>
      </c>
      <c r="I49" s="37">
        <f>VLOOKUP(B49,[1]Brokers!$B$8:$R$58,17,0)</f>
        <v>282400</v>
      </c>
      <c r="J49" s="15">
        <f>VLOOKUP(B49,[1]Brokers!$B$8:$W$58,22,0)</f>
        <v>3576103.64</v>
      </c>
      <c r="K49" s="15">
        <v>0</v>
      </c>
      <c r="L49" s="15">
        <f>VLOOKUP(B49,[1]Brokers!$B$8:$AB$58,27,0)</f>
        <v>0</v>
      </c>
      <c r="M49" s="22">
        <f>VLOOKUP(B49,[1]Brokers!$B$8:$AD$58,29,0)</f>
        <v>3858503.64</v>
      </c>
      <c r="N49" s="22">
        <v>156594773.87</v>
      </c>
      <c r="O49" s="26">
        <f t="shared" si="2"/>
        <v>5.5683092709858557E-5</v>
      </c>
      <c r="R49" s="19"/>
    </row>
    <row r="50" spans="1:18" x14ac:dyDescent="0.25">
      <c r="A50" s="25">
        <f t="shared" si="1"/>
        <v>35</v>
      </c>
      <c r="B50" s="11" t="s">
        <v>85</v>
      </c>
      <c r="C50" s="12" t="s">
        <v>86</v>
      </c>
      <c r="D50" s="13" t="s">
        <v>13</v>
      </c>
      <c r="E50" s="14"/>
      <c r="F50" s="14"/>
      <c r="G50" s="37">
        <f>VLOOKUP(B50,[1]Brokers!$B$8:$H$58,7,0)</f>
        <v>0</v>
      </c>
      <c r="H50" s="37">
        <f>VLOOKUP(B50,[1]Brokers!$B$8:$M$58,12,0)</f>
        <v>0</v>
      </c>
      <c r="I50" s="37">
        <f>VLOOKUP(B50,[1]Brokers!$B$8:$R$58,17,0)</f>
        <v>0</v>
      </c>
      <c r="J50" s="15">
        <f>VLOOKUP(B50,[1]Brokers!$B$8:$W$58,22,0)</f>
        <v>8029728</v>
      </c>
      <c r="K50" s="15">
        <v>0</v>
      </c>
      <c r="L50" s="15">
        <f>VLOOKUP(B50,[1]Brokers!$B$8:$AB$58,27,0)</f>
        <v>0</v>
      </c>
      <c r="M50" s="22">
        <f>VLOOKUP(B50,[1]Brokers!$B$8:$AD$58,29,0)</f>
        <v>8029728</v>
      </c>
      <c r="N50" s="22">
        <v>155453693.5</v>
      </c>
      <c r="O50" s="26">
        <f t="shared" si="2"/>
        <v>5.5277339168652527E-5</v>
      </c>
      <c r="R50" s="19"/>
    </row>
    <row r="51" spans="1:18" x14ac:dyDescent="0.25">
      <c r="A51" s="25">
        <f t="shared" si="1"/>
        <v>36</v>
      </c>
      <c r="B51" s="11" t="s">
        <v>62</v>
      </c>
      <c r="C51" s="12" t="s">
        <v>63</v>
      </c>
      <c r="D51" s="13" t="s">
        <v>13</v>
      </c>
      <c r="E51" s="14"/>
      <c r="F51" s="14"/>
      <c r="G51" s="37">
        <f>VLOOKUP(B51,[1]Brokers!$B$8:$H$58,7,0)</f>
        <v>0</v>
      </c>
      <c r="H51" s="37">
        <f>VLOOKUP(B51,[1]Brokers!$B$8:$M$58,12,0)</f>
        <v>0</v>
      </c>
      <c r="I51" s="37">
        <f>VLOOKUP(B51,[1]Brokers!$B$8:$R$58,17,0)</f>
        <v>224000</v>
      </c>
      <c r="J51" s="15">
        <f>VLOOKUP(B51,[1]Brokers!$B$8:$W$58,22,0)</f>
        <v>788650</v>
      </c>
      <c r="K51" s="15">
        <v>0</v>
      </c>
      <c r="L51" s="15">
        <f>VLOOKUP(B51,[1]Brokers!$B$8:$AB$58,27,0)</f>
        <v>0</v>
      </c>
      <c r="M51" s="22">
        <f>VLOOKUP(B51,[1]Brokers!$B$8:$AD$58,29,0)</f>
        <v>1012650</v>
      </c>
      <c r="N51" s="22">
        <v>132249425.77</v>
      </c>
      <c r="O51" s="26">
        <f t="shared" si="2"/>
        <v>4.702619924014752E-5</v>
      </c>
      <c r="R51" s="19"/>
    </row>
    <row r="52" spans="1:18" x14ac:dyDescent="0.25">
      <c r="A52" s="25">
        <f t="shared" si="1"/>
        <v>37</v>
      </c>
      <c r="B52" s="11" t="s">
        <v>83</v>
      </c>
      <c r="C52" s="12" t="s">
        <v>84</v>
      </c>
      <c r="D52" s="13" t="s">
        <v>13</v>
      </c>
      <c r="E52" s="14"/>
      <c r="F52" s="14"/>
      <c r="G52" s="37">
        <f>VLOOKUP(B52,[1]Brokers!$B$8:$H$58,7,0)</f>
        <v>0</v>
      </c>
      <c r="H52" s="37">
        <f>VLOOKUP(B52,[1]Brokers!$B$8:$M$58,12,0)</f>
        <v>0</v>
      </c>
      <c r="I52" s="37">
        <f>VLOOKUP(B52,[1]Brokers!$B$8:$R$58,17,0)</f>
        <v>0</v>
      </c>
      <c r="J52" s="15">
        <f>VLOOKUP(B52,[1]Brokers!$B$8:$W$58,22,0)</f>
        <v>0</v>
      </c>
      <c r="K52" s="15">
        <v>0</v>
      </c>
      <c r="L52" s="15">
        <f>VLOOKUP(B52,[1]Brokers!$B$8:$AB$58,27,0)</f>
        <v>0</v>
      </c>
      <c r="M52" s="22">
        <f>VLOOKUP(B52,[1]Brokers!$B$8:$AD$58,29,0)</f>
        <v>0</v>
      </c>
      <c r="N52" s="22">
        <v>103690841.8</v>
      </c>
      <c r="O52" s="26">
        <f t="shared" si="2"/>
        <v>3.6871133144621569E-5</v>
      </c>
      <c r="R52" s="19"/>
    </row>
    <row r="53" spans="1:18" x14ac:dyDescent="0.25">
      <c r="A53" s="25">
        <f t="shared" si="1"/>
        <v>38</v>
      </c>
      <c r="B53" s="11" t="s">
        <v>45</v>
      </c>
      <c r="C53" s="12" t="s">
        <v>46</v>
      </c>
      <c r="D53" s="13" t="s">
        <v>13</v>
      </c>
      <c r="E53" s="14"/>
      <c r="F53" s="14"/>
      <c r="G53" s="37">
        <f>VLOOKUP(B53,[1]Brokers!$B$8:$H$58,7,0)</f>
        <v>0</v>
      </c>
      <c r="H53" s="37">
        <f>VLOOKUP(B53,[1]Brokers!$B$8:$M$58,12,0)</f>
        <v>0</v>
      </c>
      <c r="I53" s="37">
        <f>VLOOKUP(B53,[1]Brokers!$B$8:$R$58,17,0)</f>
        <v>0</v>
      </c>
      <c r="J53" s="15">
        <f>VLOOKUP(B53,[1]Brokers!$B$8:$W$58,22,0)</f>
        <v>2543681.08</v>
      </c>
      <c r="K53" s="15">
        <v>0</v>
      </c>
      <c r="L53" s="15">
        <f>VLOOKUP(B53,[1]Brokers!$B$8:$AB$58,27,0)</f>
        <v>0</v>
      </c>
      <c r="M53" s="22">
        <f>VLOOKUP(B53,[1]Brokers!$B$8:$AD$58,29,0)</f>
        <v>2543681.08</v>
      </c>
      <c r="N53" s="22">
        <v>98422753.299999997</v>
      </c>
      <c r="O53" s="26">
        <f t="shared" si="2"/>
        <v>3.4997868455770816E-5</v>
      </c>
      <c r="R53" s="19"/>
    </row>
    <row r="54" spans="1:18" x14ac:dyDescent="0.25">
      <c r="A54" s="25">
        <f t="shared" si="1"/>
        <v>39</v>
      </c>
      <c r="B54" s="11" t="s">
        <v>58</v>
      </c>
      <c r="C54" s="12" t="s">
        <v>59</v>
      </c>
      <c r="D54" s="13" t="s">
        <v>13</v>
      </c>
      <c r="E54" s="14"/>
      <c r="F54" s="14"/>
      <c r="G54" s="37">
        <f>VLOOKUP(B54,[1]Brokers!$B$8:$H$58,7,0)</f>
        <v>0</v>
      </c>
      <c r="H54" s="37">
        <f>VLOOKUP(B54,[1]Brokers!$B$8:$M$58,12,0)</f>
        <v>0</v>
      </c>
      <c r="I54" s="37">
        <f>VLOOKUP(B54,[1]Brokers!$B$8:$R$58,17,0)</f>
        <v>0</v>
      </c>
      <c r="J54" s="15">
        <f>VLOOKUP(B54,[1]Brokers!$B$8:$W$58,22,0)</f>
        <v>6382768</v>
      </c>
      <c r="K54" s="15">
        <v>0</v>
      </c>
      <c r="L54" s="15">
        <f>VLOOKUP(B54,[1]Brokers!$B$8:$AB$58,27,0)</f>
        <v>0</v>
      </c>
      <c r="M54" s="22">
        <f>VLOOKUP(B54,[1]Brokers!$B$8:$AD$58,29,0)</f>
        <v>6382768</v>
      </c>
      <c r="N54" s="22">
        <v>38746922</v>
      </c>
      <c r="O54" s="26">
        <f t="shared" si="2"/>
        <v>1.37779083977527E-5</v>
      </c>
      <c r="R54" s="19"/>
    </row>
    <row r="55" spans="1:18" s="17" customFormat="1" x14ac:dyDescent="0.25">
      <c r="A55" s="25">
        <f t="shared" si="1"/>
        <v>40</v>
      </c>
      <c r="B55" s="11" t="s">
        <v>94</v>
      </c>
      <c r="C55" s="12" t="s">
        <v>95</v>
      </c>
      <c r="D55" s="13" t="s">
        <v>13</v>
      </c>
      <c r="E55" s="14"/>
      <c r="F55" s="14"/>
      <c r="G55" s="37">
        <f>VLOOKUP(B55,[1]Brokers!$B$8:$H$58,7,0)</f>
        <v>0</v>
      </c>
      <c r="H55" s="37">
        <f>VLOOKUP(B55,[1]Brokers!$B$8:$M$58,12,0)</f>
        <v>0</v>
      </c>
      <c r="I55" s="37">
        <f>VLOOKUP(B55,[1]Brokers!$B$8:$R$58,17,0)</f>
        <v>0</v>
      </c>
      <c r="J55" s="15">
        <f>VLOOKUP(B55,[1]Brokers!$B$8:$W$58,22,0)</f>
        <v>8463905</v>
      </c>
      <c r="K55" s="15">
        <v>0</v>
      </c>
      <c r="L55" s="15">
        <f>VLOOKUP(B55,[1]Brokers!$B$8:$AB$58,27,0)</f>
        <v>0</v>
      </c>
      <c r="M55" s="22">
        <f>VLOOKUP(B55,[1]Brokers!$B$8:$AD$58,29,0)</f>
        <v>8463905</v>
      </c>
      <c r="N55" s="22">
        <v>32972639.02</v>
      </c>
      <c r="O55" s="26">
        <f t="shared" si="2"/>
        <v>1.1724647445537128E-5</v>
      </c>
      <c r="P55" s="16"/>
      <c r="R55" s="19"/>
    </row>
    <row r="56" spans="1:18" x14ac:dyDescent="0.25">
      <c r="A56" s="25">
        <f t="shared" si="1"/>
        <v>41</v>
      </c>
      <c r="B56" s="11" t="s">
        <v>49</v>
      </c>
      <c r="C56" s="12" t="s">
        <v>50</v>
      </c>
      <c r="D56" s="13" t="s">
        <v>13</v>
      </c>
      <c r="E56" s="14"/>
      <c r="F56" s="13" t="s">
        <v>13</v>
      </c>
      <c r="G56" s="37">
        <f>VLOOKUP(B56,[1]Brokers!$B$8:$H$58,7,0)</f>
        <v>0</v>
      </c>
      <c r="H56" s="37">
        <f>VLOOKUP(B56,[1]Brokers!$B$8:$M$58,12,0)</f>
        <v>0</v>
      </c>
      <c r="I56" s="37">
        <f>VLOOKUP(B56,[1]Brokers!$B$8:$R$58,17,0)</f>
        <v>0</v>
      </c>
      <c r="J56" s="15">
        <f>VLOOKUP(B56,[1]Brokers!$B$8:$W$58,22,0)</f>
        <v>0</v>
      </c>
      <c r="K56" s="15">
        <v>0</v>
      </c>
      <c r="L56" s="15">
        <f>VLOOKUP(B56,[1]Brokers!$B$8:$AB$58,27,0)</f>
        <v>0</v>
      </c>
      <c r="M56" s="22">
        <f>VLOOKUP(B56,[1]Brokers!$B$8:$AD$58,29,0)</f>
        <v>0</v>
      </c>
      <c r="N56" s="22">
        <v>6599039.3199999994</v>
      </c>
      <c r="O56" s="26">
        <f t="shared" si="2"/>
        <v>2.3465337263209773E-6</v>
      </c>
      <c r="R56" s="19"/>
    </row>
    <row r="57" spans="1:18" x14ac:dyDescent="0.25">
      <c r="A57" s="25">
        <f t="shared" si="1"/>
        <v>42</v>
      </c>
      <c r="B57" s="11" t="s">
        <v>112</v>
      </c>
      <c r="C57" s="12" t="s">
        <v>111</v>
      </c>
      <c r="D57" s="13" t="s">
        <v>13</v>
      </c>
      <c r="E57" s="13"/>
      <c r="F57" s="14"/>
      <c r="G57" s="37">
        <f>VLOOKUP(B57,[1]Brokers!$B$8:$H$58,7,0)</f>
        <v>0</v>
      </c>
      <c r="H57" s="37">
        <f>VLOOKUP(B57,[1]Brokers!$B$8:$M$58,12,0)</f>
        <v>0</v>
      </c>
      <c r="I57" s="37">
        <f>VLOOKUP(B57,[1]Brokers!$B$8:$R$58,17,0)</f>
        <v>0</v>
      </c>
      <c r="J57" s="15">
        <f>VLOOKUP(B57,[1]Brokers!$B$8:$W$58,22,0)</f>
        <v>1836109.7000000002</v>
      </c>
      <c r="K57" s="15">
        <v>0</v>
      </c>
      <c r="L57" s="15">
        <f>VLOOKUP(B57,[1]Brokers!$B$8:$AB$58,27,0)</f>
        <v>0</v>
      </c>
      <c r="M57" s="22">
        <f>VLOOKUP(B57,[1]Brokers!$B$8:$AD$58,29,0)</f>
        <v>1836109.7000000002</v>
      </c>
      <c r="N57" s="22">
        <v>3610794.2600000002</v>
      </c>
      <c r="O57" s="26">
        <f t="shared" si="2"/>
        <v>1.2839521177297968E-6</v>
      </c>
      <c r="R57" s="19"/>
    </row>
    <row r="58" spans="1:18" x14ac:dyDescent="0.25">
      <c r="A58" s="25">
        <f t="shared" si="1"/>
        <v>43</v>
      </c>
      <c r="B58" s="11" t="s">
        <v>89</v>
      </c>
      <c r="C58" s="12" t="s">
        <v>88</v>
      </c>
      <c r="D58" s="13" t="s">
        <v>13</v>
      </c>
      <c r="E58" s="14"/>
      <c r="F58" s="14"/>
      <c r="G58" s="37">
        <f>VLOOKUP(B58,[1]Brokers!$B$8:$H$58,7,0)</f>
        <v>0</v>
      </c>
      <c r="H58" s="37">
        <f>VLOOKUP(B58,[1]Brokers!$B$8:$M$58,12,0)</f>
        <v>0</v>
      </c>
      <c r="I58" s="37">
        <f>VLOOKUP(B58,[1]Brokers!$B$8:$R$58,17,0)</f>
        <v>0</v>
      </c>
      <c r="J58" s="15">
        <f>VLOOKUP(B58,[1]Brokers!$B$8:$W$58,22,0)</f>
        <v>2590205.71</v>
      </c>
      <c r="K58" s="15">
        <v>0</v>
      </c>
      <c r="L58" s="15">
        <f>VLOOKUP(B58,[1]Brokers!$B$8:$AB$58,27,0)</f>
        <v>0</v>
      </c>
      <c r="M58" s="22">
        <f>VLOOKUP(B58,[1]Brokers!$B$8:$AD$58,29,0)</f>
        <v>2590205.71</v>
      </c>
      <c r="N58" s="22">
        <v>2590205.71</v>
      </c>
      <c r="O58" s="26">
        <f t="shared" si="2"/>
        <v>9.2104392198471903E-7</v>
      </c>
      <c r="R58" s="19"/>
    </row>
    <row r="59" spans="1:18" x14ac:dyDescent="0.25">
      <c r="A59" s="25">
        <v>44</v>
      </c>
      <c r="B59" s="11" t="s">
        <v>76</v>
      </c>
      <c r="C59" s="12" t="s">
        <v>77</v>
      </c>
      <c r="D59" s="13" t="s">
        <v>13</v>
      </c>
      <c r="E59" s="14"/>
      <c r="F59" s="14"/>
      <c r="G59" s="37">
        <f>VLOOKUP(B59,[1]Brokers!$B$8:$H$58,7,0)</f>
        <v>0</v>
      </c>
      <c r="H59" s="37">
        <f>VLOOKUP(B59,[1]Brokers!$B$8:$M$58,12,0)</f>
        <v>0</v>
      </c>
      <c r="I59" s="37">
        <f>VLOOKUP(B59,[1]Brokers!$B$8:$R$58,17,0)</f>
        <v>0</v>
      </c>
      <c r="J59" s="15">
        <f>VLOOKUP(B59,[1]Brokers!$B$8:$W$58,22,0)</f>
        <v>0</v>
      </c>
      <c r="K59" s="15">
        <v>0</v>
      </c>
      <c r="L59" s="15">
        <f>VLOOKUP(B59,[1]Brokers!$B$8:$AB$58,27,0)</f>
        <v>0</v>
      </c>
      <c r="M59" s="22">
        <f>VLOOKUP(B59,[1]Brokers!$B$8:$AD$58,29,0)</f>
        <v>0</v>
      </c>
      <c r="N59" s="22">
        <v>0</v>
      </c>
      <c r="O59" s="26">
        <f t="shared" si="2"/>
        <v>0</v>
      </c>
      <c r="R59" s="19"/>
    </row>
    <row r="60" spans="1:18" x14ac:dyDescent="0.25">
      <c r="A60" s="25">
        <v>45</v>
      </c>
      <c r="B60" s="11" t="s">
        <v>64</v>
      </c>
      <c r="C60" s="12" t="s">
        <v>65</v>
      </c>
      <c r="D60" s="13" t="s">
        <v>13</v>
      </c>
      <c r="E60" s="14"/>
      <c r="F60" s="14"/>
      <c r="G60" s="37">
        <f>VLOOKUP(B60,[1]Brokers!$B$8:$H$58,7,0)</f>
        <v>0</v>
      </c>
      <c r="H60" s="37">
        <f>VLOOKUP(B60,[1]Brokers!$B$8:$M$58,12,0)</f>
        <v>0</v>
      </c>
      <c r="I60" s="37">
        <f>VLOOKUP(B60,[1]Brokers!$B$8:$R$58,17,0)</f>
        <v>0</v>
      </c>
      <c r="J60" s="15">
        <f>VLOOKUP(B60,[1]Brokers!$B$8:$W$58,22,0)</f>
        <v>0</v>
      </c>
      <c r="K60" s="15">
        <v>0</v>
      </c>
      <c r="L60" s="15">
        <f>VLOOKUP(B60,[1]Brokers!$B$8:$AB$58,27,0)</f>
        <v>0</v>
      </c>
      <c r="M60" s="22">
        <f>VLOOKUP(B60,[1]Brokers!$B$8:$AD$58,29,0)</f>
        <v>0</v>
      </c>
      <c r="N60" s="22">
        <v>0</v>
      </c>
      <c r="O60" s="26">
        <f t="shared" si="2"/>
        <v>0</v>
      </c>
      <c r="R60" s="19"/>
    </row>
    <row r="61" spans="1:18" x14ac:dyDescent="0.25">
      <c r="A61" s="25">
        <v>46</v>
      </c>
      <c r="B61" s="11" t="s">
        <v>43</v>
      </c>
      <c r="C61" s="12" t="s">
        <v>44</v>
      </c>
      <c r="D61" s="13" t="s">
        <v>13</v>
      </c>
      <c r="E61" s="14"/>
      <c r="F61" s="14"/>
      <c r="G61" s="37">
        <f>VLOOKUP(B61,[1]Brokers!$B$8:$H$58,7,0)</f>
        <v>0</v>
      </c>
      <c r="H61" s="37">
        <f>VLOOKUP(B61,[1]Brokers!$B$8:$M$58,12,0)</f>
        <v>0</v>
      </c>
      <c r="I61" s="37">
        <f>VLOOKUP(B61,[1]Brokers!$B$8:$R$58,17,0)</f>
        <v>0</v>
      </c>
      <c r="J61" s="15">
        <f>VLOOKUP(B61,[1]Brokers!$B$8:$W$58,22,0)</f>
        <v>0</v>
      </c>
      <c r="K61" s="15">
        <v>0</v>
      </c>
      <c r="L61" s="15">
        <f>VLOOKUP(B61,[1]Brokers!$B$8:$AB$58,27,0)</f>
        <v>0</v>
      </c>
      <c r="M61" s="22">
        <f>VLOOKUP(B61,[1]Brokers!$B$8:$AD$58,29,0)</f>
        <v>0</v>
      </c>
      <c r="N61" s="22">
        <v>0</v>
      </c>
      <c r="O61" s="26">
        <f t="shared" si="2"/>
        <v>0</v>
      </c>
      <c r="R61" s="19"/>
    </row>
    <row r="62" spans="1:18" x14ac:dyDescent="0.25">
      <c r="A62" s="25">
        <v>47</v>
      </c>
      <c r="B62" s="11" t="s">
        <v>74</v>
      </c>
      <c r="C62" s="12" t="s">
        <v>75</v>
      </c>
      <c r="D62" s="13" t="s">
        <v>13</v>
      </c>
      <c r="E62" s="14"/>
      <c r="F62" s="14"/>
      <c r="G62" s="37">
        <f>VLOOKUP(B62,[1]Brokers!$B$8:$H$58,7,0)</f>
        <v>0</v>
      </c>
      <c r="H62" s="37">
        <f>VLOOKUP(B62,[1]Brokers!$B$8:$M$58,12,0)</f>
        <v>0</v>
      </c>
      <c r="I62" s="37">
        <f>VLOOKUP(B62,[1]Brokers!$B$8:$R$58,17,0)</f>
        <v>0</v>
      </c>
      <c r="J62" s="15">
        <f>VLOOKUP(B62,[1]Brokers!$B$8:$W$58,22,0)</f>
        <v>0</v>
      </c>
      <c r="K62" s="15">
        <v>0</v>
      </c>
      <c r="L62" s="15">
        <f>VLOOKUP(B62,[1]Brokers!$B$8:$AB$58,27,0)</f>
        <v>0</v>
      </c>
      <c r="M62" s="22">
        <f>VLOOKUP(B62,[1]Brokers!$B$8:$AD$58,29,0)</f>
        <v>0</v>
      </c>
      <c r="N62" s="22">
        <v>0</v>
      </c>
      <c r="O62" s="26">
        <f t="shared" si="2"/>
        <v>0</v>
      </c>
      <c r="R62" s="19"/>
    </row>
    <row r="63" spans="1:18" x14ac:dyDescent="0.25">
      <c r="A63" s="25">
        <v>48</v>
      </c>
      <c r="B63" s="11" t="s">
        <v>105</v>
      </c>
      <c r="C63" s="12" t="s">
        <v>69</v>
      </c>
      <c r="D63" s="13" t="s">
        <v>13</v>
      </c>
      <c r="E63" s="14"/>
      <c r="F63" s="14"/>
      <c r="G63" s="37">
        <f>VLOOKUP(B63,[1]Brokers!$B$8:$H$58,7,0)</f>
        <v>0</v>
      </c>
      <c r="H63" s="37">
        <f>VLOOKUP(B63,[1]Brokers!$B$8:$M$58,12,0)</f>
        <v>0</v>
      </c>
      <c r="I63" s="37">
        <f>VLOOKUP(B63,[1]Brokers!$B$8:$R$58,17,0)</f>
        <v>0</v>
      </c>
      <c r="J63" s="15">
        <f>VLOOKUP(B63,[1]Brokers!$B$8:$W$58,22,0)</f>
        <v>0</v>
      </c>
      <c r="K63" s="15"/>
      <c r="L63" s="15">
        <f>VLOOKUP(B63,[1]Brokers!$B$8:$AB$58,27,0)</f>
        <v>0</v>
      </c>
      <c r="M63" s="22">
        <f>VLOOKUP(B63,[1]Brokers!$B$8:$AD$58,29,0)</f>
        <v>0</v>
      </c>
      <c r="N63" s="22">
        <v>0</v>
      </c>
      <c r="O63" s="26">
        <f t="shared" si="2"/>
        <v>0</v>
      </c>
      <c r="R63" s="19"/>
    </row>
    <row r="64" spans="1:18" x14ac:dyDescent="0.25">
      <c r="A64" s="25">
        <v>49</v>
      </c>
      <c r="B64" s="11" t="s">
        <v>53</v>
      </c>
      <c r="C64" s="12" t="s">
        <v>54</v>
      </c>
      <c r="D64" s="13" t="s">
        <v>13</v>
      </c>
      <c r="E64" s="13" t="s">
        <v>13</v>
      </c>
      <c r="F64" s="13" t="s">
        <v>13</v>
      </c>
      <c r="G64" s="37">
        <f>VLOOKUP(B64,[1]Brokers!$B$8:$H$58,7,0)</f>
        <v>0</v>
      </c>
      <c r="H64" s="37">
        <f>VLOOKUP(B64,[1]Brokers!$B$8:$M$58,12,0)</f>
        <v>0</v>
      </c>
      <c r="I64" s="37">
        <f>VLOOKUP(B64,[1]Brokers!$B$8:$R$58,17,0)</f>
        <v>0</v>
      </c>
      <c r="J64" s="15">
        <f>VLOOKUP(B64,[1]Brokers!$B$8:$W$58,22,0)</f>
        <v>0</v>
      </c>
      <c r="K64" s="15">
        <v>0</v>
      </c>
      <c r="L64" s="15">
        <f>VLOOKUP(B64,[1]Brokers!$B$8:$AB$58,27,0)</f>
        <v>0</v>
      </c>
      <c r="M64" s="22">
        <f>VLOOKUP(B64,[1]Brokers!$B$8:$AD$58,29,0)</f>
        <v>0</v>
      </c>
      <c r="N64" s="22">
        <v>0</v>
      </c>
      <c r="O64" s="26">
        <f t="shared" si="2"/>
        <v>0</v>
      </c>
      <c r="R64" s="19"/>
    </row>
    <row r="65" spans="1:18" x14ac:dyDescent="0.25">
      <c r="A65" s="25">
        <v>50</v>
      </c>
      <c r="B65" s="11" t="s">
        <v>55</v>
      </c>
      <c r="C65" s="12" t="s">
        <v>113</v>
      </c>
      <c r="D65" s="13" t="s">
        <v>13</v>
      </c>
      <c r="E65" s="14"/>
      <c r="F65" s="14"/>
      <c r="G65" s="37">
        <f>VLOOKUP(B65,[1]Brokers!$B$8:$H$58,7,0)</f>
        <v>0</v>
      </c>
      <c r="H65" s="37">
        <f>VLOOKUP(B65,[1]Brokers!$B$8:$M$58,12,0)</f>
        <v>0</v>
      </c>
      <c r="I65" s="37">
        <f>VLOOKUP(B65,[1]Brokers!$B$8:$R$58,17,0)</f>
        <v>0</v>
      </c>
      <c r="J65" s="15">
        <f>VLOOKUP(B65,[1]Brokers!$B$8:$W$58,22,0)</f>
        <v>0</v>
      </c>
      <c r="K65" s="15">
        <v>0</v>
      </c>
      <c r="L65" s="15">
        <f>VLOOKUP(B65,[1]Brokers!$B$8:$AB$58,27,0)</f>
        <v>0</v>
      </c>
      <c r="M65" s="22">
        <f>VLOOKUP(B65,[1]Brokers!$B$8:$AD$58,29,0)</f>
        <v>0</v>
      </c>
      <c r="N65" s="22">
        <v>0</v>
      </c>
      <c r="O65" s="26">
        <f t="shared" si="2"/>
        <v>0</v>
      </c>
      <c r="R65" s="19"/>
    </row>
    <row r="66" spans="1:18" x14ac:dyDescent="0.25">
      <c r="A66" s="25">
        <v>51</v>
      </c>
      <c r="B66" s="11" t="s">
        <v>121</v>
      </c>
      <c r="C66" s="12" t="s">
        <v>122</v>
      </c>
      <c r="D66" s="13" t="s">
        <v>13</v>
      </c>
      <c r="E66" s="14"/>
      <c r="F66" s="14"/>
      <c r="G66" s="37">
        <v>0</v>
      </c>
      <c r="H66" s="37">
        <v>0</v>
      </c>
      <c r="I66" s="37">
        <v>0</v>
      </c>
      <c r="J66" s="15">
        <v>0</v>
      </c>
      <c r="K66" s="15"/>
      <c r="L66" s="15">
        <v>0</v>
      </c>
      <c r="M66" s="22">
        <v>0</v>
      </c>
      <c r="N66" s="22">
        <v>0</v>
      </c>
      <c r="O66" s="26">
        <v>0</v>
      </c>
      <c r="R66" s="19"/>
    </row>
    <row r="67" spans="1:18" x14ac:dyDescent="0.25">
      <c r="A67" s="25">
        <v>52</v>
      </c>
      <c r="B67" s="11" t="s">
        <v>91</v>
      </c>
      <c r="C67" s="12" t="s">
        <v>98</v>
      </c>
      <c r="D67" s="13" t="s">
        <v>13</v>
      </c>
      <c r="E67" s="14"/>
      <c r="F67" s="14"/>
      <c r="G67" s="37">
        <f>VLOOKUP(B67,[1]Brokers!$B$8:$H$58,7,0)</f>
        <v>0</v>
      </c>
      <c r="H67" s="37">
        <f>VLOOKUP(B67,[1]Brokers!$B$8:$M$58,12,0)</f>
        <v>0</v>
      </c>
      <c r="I67" s="37">
        <f>VLOOKUP(B67,[1]Brokers!$B$8:$R$58,17,0)</f>
        <v>0</v>
      </c>
      <c r="J67" s="15">
        <f>VLOOKUP(B67,[1]Brokers!$B$8:$W$58,22,0)</f>
        <v>0</v>
      </c>
      <c r="K67" s="15">
        <v>0</v>
      </c>
      <c r="L67" s="15">
        <f>VLOOKUP(B67,[1]Brokers!$B$8:$AB$58,27,0)</f>
        <v>0</v>
      </c>
      <c r="M67" s="22">
        <f>VLOOKUP(B67,[1]Brokers!$B$8:$AD$58,29,0)</f>
        <v>0</v>
      </c>
      <c r="N67" s="22">
        <v>0</v>
      </c>
      <c r="O67" s="26">
        <f>N67/$N$68</f>
        <v>0</v>
      </c>
      <c r="R67" s="19"/>
    </row>
    <row r="68" spans="1:18" ht="16.5" customHeight="1" thickBot="1" x14ac:dyDescent="0.3">
      <c r="A68" s="45" t="s">
        <v>5</v>
      </c>
      <c r="B68" s="46"/>
      <c r="C68" s="47"/>
      <c r="D68" s="27">
        <f>COUNTA(D16:D67)</f>
        <v>52</v>
      </c>
      <c r="E68" s="27">
        <f>COUNTA(E16:E67)</f>
        <v>20</v>
      </c>
      <c r="F68" s="27">
        <f>COUNTA(F16:F67)</f>
        <v>18</v>
      </c>
      <c r="G68" s="38">
        <v>80000000000</v>
      </c>
      <c r="H68" s="38">
        <v>80000000000</v>
      </c>
      <c r="I68" s="38">
        <v>20000000000</v>
      </c>
      <c r="J68" s="31">
        <v>103636355103.88</v>
      </c>
      <c r="K68" s="28">
        <f>SUM(K16:K67)</f>
        <v>0</v>
      </c>
      <c r="L68" s="31">
        <v>177105705568</v>
      </c>
      <c r="M68" s="34">
        <v>460742060671.88</v>
      </c>
      <c r="N68" s="28">
        <v>2812249935289.1597</v>
      </c>
      <c r="O68" s="29">
        <f>SUM(O16:O67)</f>
        <v>1.0000000001013425</v>
      </c>
      <c r="P68" s="18"/>
    </row>
    <row r="69" spans="1:18" x14ac:dyDescent="0.25">
      <c r="G69" s="19" t="s">
        <v>109</v>
      </c>
      <c r="H69" s="19"/>
      <c r="I69" s="19"/>
      <c r="J69" s="2" t="s">
        <v>109</v>
      </c>
      <c r="M69" s="20"/>
      <c r="O69" s="19"/>
      <c r="P69" s="18"/>
    </row>
    <row r="70" spans="1:18" ht="27.6" customHeight="1" x14ac:dyDescent="0.25">
      <c r="B70" s="39" t="s">
        <v>127</v>
      </c>
      <c r="C70" s="39"/>
      <c r="D70" s="39"/>
      <c r="E70" s="39"/>
      <c r="F70" s="39"/>
      <c r="G70" s="6"/>
      <c r="H70" s="6"/>
      <c r="I70" s="6"/>
      <c r="K70" s="21"/>
      <c r="L70" s="21"/>
      <c r="M70" s="19"/>
      <c r="P70" s="18"/>
    </row>
    <row r="71" spans="1:18" ht="27.6" customHeight="1" x14ac:dyDescent="0.25">
      <c r="C71" s="40"/>
      <c r="D71" s="40"/>
      <c r="E71" s="40"/>
      <c r="F71" s="40"/>
      <c r="G71" s="36"/>
      <c r="H71" s="36"/>
      <c r="I71" s="36"/>
      <c r="M71" s="19"/>
      <c r="N71" s="19"/>
      <c r="P71" s="18"/>
    </row>
    <row r="72" spans="1:18" x14ac:dyDescent="0.25">
      <c r="J72" s="30"/>
      <c r="L72" s="1"/>
      <c r="M72" s="4"/>
      <c r="O72" s="18"/>
      <c r="P72" s="1"/>
    </row>
    <row r="73" spans="1:18" x14ac:dyDescent="0.25">
      <c r="N73" s="4"/>
      <c r="P73" s="18"/>
    </row>
    <row r="75" spans="1:18" x14ac:dyDescent="0.25">
      <c r="N75" s="32"/>
    </row>
    <row r="76" spans="1:18" x14ac:dyDescent="0.25">
      <c r="N76" s="32"/>
    </row>
    <row r="77" spans="1:18" x14ac:dyDescent="0.25">
      <c r="N77" s="32" t="s">
        <v>109</v>
      </c>
    </row>
    <row r="78" spans="1:18" x14ac:dyDescent="0.25">
      <c r="N78" s="33"/>
    </row>
    <row r="126" spans="13:13" x14ac:dyDescent="0.25">
      <c r="M126" s="19"/>
    </row>
  </sheetData>
  <autoFilter ref="A15:P68" xr:uid="{00000000-0009-0000-0000-000000000000}"/>
  <sortState xmlns:xlrd2="http://schemas.microsoft.com/office/spreadsheetml/2017/richdata2" ref="B16:O67">
    <sortCondition descending="1" ref="O16:O67"/>
  </sortState>
  <mergeCells count="16">
    <mergeCell ref="N14:N15"/>
    <mergeCell ref="O14:O15"/>
    <mergeCell ref="D9:L9"/>
    <mergeCell ref="M11:O11"/>
    <mergeCell ref="A12:A15"/>
    <mergeCell ref="B12:B15"/>
    <mergeCell ref="C12:C15"/>
    <mergeCell ref="D12:F14"/>
    <mergeCell ref="N12:O13"/>
    <mergeCell ref="G12:M13"/>
    <mergeCell ref="G14:I14"/>
    <mergeCell ref="B70:F70"/>
    <mergeCell ref="C71:F71"/>
    <mergeCell ref="M14:M15"/>
    <mergeCell ref="J14:L14"/>
    <mergeCell ref="A68:C68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2025-01-08T04:21:17Z</cp:lastPrinted>
  <dcterms:created xsi:type="dcterms:W3CDTF">2017-06-09T07:51:20Z</dcterms:created>
  <dcterms:modified xsi:type="dcterms:W3CDTF">2025-01-08T04:21:26Z</dcterms:modified>
</cp:coreProperties>
</file>