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0" yWindow="60" windowWidth="11055" windowHeight="1006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'Sheet1'!$A$1:$N$77</definedName>
  </definedNames>
  <calcPr calcId="145621"/>
</workbook>
</file>

<file path=xl/sharedStrings.xml><?xml version="1.0" encoding="utf-8"?>
<sst xmlns="http://schemas.openxmlformats.org/spreadsheetml/2006/main" count="224" uniqueCount="130">
  <si>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</si>
  <si>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</si>
  <si>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</si>
  <si>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</si>
  <si>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</si>
  <si>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</si>
  <si>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</si>
  <si>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</si>
  <si>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</si>
  <si>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</si>
  <si>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</si>
  <si>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</si>
  <si>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</si>
  <si>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</si>
  <si>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</si>
  <si>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</si>
  <si>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</si>
  <si>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</si>
  <si>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</si>
  <si>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</si>
  <si>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</si>
  <si>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</si>
  <si>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</si>
  <si>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</si>
  <si>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</si>
  <si>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</si>
  <si>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</si>
  <si>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</si>
  <si>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</si>
  <si>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</si>
  <si>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</si>
  <si>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</si>
  <si>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</si>
  <si>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</si>
  <si>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</si>
  <si>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</si>
  <si>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</si>
  <si>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</si>
  <si>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</si>
  <si>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</si>
  <si>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</si>
  <si>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</si>
  <si>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</si>
  <si>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</si>
  <si>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</si>
  <si>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</si>
  <si>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</si>
  <si>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</si>
  <si>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</si>
  <si>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</si>
  <si>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</si>
  <si>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</si>
  <si>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</si>
  <si>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</si>
  <si>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</si>
  <si>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</si>
  <si>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</si>
  <si>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</si>
  <si>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</si>
  <si>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</si>
  <si>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</si>
  <si>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</si>
  <si>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</si>
  <si>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</si>
  <si>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</si>
  <si>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</si>
  <si>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</si>
  <si>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</si>
  <si>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</si>
  <si>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</si>
  <si>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</si>
  <si>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</si>
  <si>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</si>
  <si>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</si>
  <si>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</si>
  <si>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</si>
  <si>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</si>
  <si>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</si>
  <si>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</si>
  <si>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</si>
  <si>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</si>
  <si>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</si>
  <si>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</si>
  <si>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</si>
  <si>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</si>
  <si>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</si>
  <si>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</si>
  <si>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</si>
  <si>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</si>
  <si>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</si>
  <si>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</si>
  <si>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</si>
  <si>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</si>
  <si>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</si>
  <si>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</si>
  <si>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</si>
  <si>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</si>
  <si>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</si>
  <si>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TESO INVESTMENT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</si>
  <si>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</si>
  <si>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</si>
  <si>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</si>
  <si>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</si>
  <si>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</si>
  <si>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</si>
  <si>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</si>
  <si>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</si>
  <si>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</si>
  <si>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</si>
  <si>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</si>
  <si>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</si>
  <si>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</si>
  <si>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</si>
  <si>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</si>
  <si>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</si>
  <si>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</si>
  <si>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</si>
  <si>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</si>
  <si>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</si>
  <si>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>Trading value</t>
  </si>
  <si>
    <t>Trading value in 2017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</si>
  <si>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</si>
  <si>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</si>
  <si>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</si>
  <si>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</si>
  <si>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</si>
  <si>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</si>
  <si>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</si>
  <si>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</si>
  <si>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As of  Nov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</si>
</sst>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43" fontId="2" fillId="4" borderId="1" xfId="18" applyFont="1" applyFill="1" applyBorder="1" applyAlignment="1">
      <alignment horizontal="right"/>
    </xf>
    <xf numFmtId="165" fontId="2" fillId="4" borderId="4" xfId="15" applyNumberFormat="1" applyFont="1" applyFill="1" applyBorder="1" applyAlignment="1">
      <alignment horizontal="center" vertical="center" wrapText="1"/>
    </xf>
    <xf numFmtId="43" fontId="7" fillId="4" borderId="0" xfId="18" applyFont="1" applyFill="1" applyAlignment="1">
      <alignment horizontal="right" vertical="center"/>
    </xf>
    <xf numFmtId="43" fontId="7" fillId="4" borderId="0" xfId="18" applyFont="1" applyFill="1" applyAlignment="1">
      <alignment horizontal="right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3" fontId="8" fillId="2" borderId="5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8" fillId="2" borderId="5" xfId="15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7926050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70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71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80;&#1081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1056</v>
          </cell>
          <cell r="E10">
            <v>255974</v>
          </cell>
          <cell r="F10">
            <v>28070</v>
          </cell>
          <cell r="G10">
            <v>16841300</v>
          </cell>
          <cell r="H10">
            <v>17097274</v>
          </cell>
          <cell r="M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M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129988</v>
          </cell>
          <cell r="E12">
            <v>84453204.8</v>
          </cell>
          <cell r="F12">
            <v>93094</v>
          </cell>
          <cell r="G12">
            <v>84965535.45</v>
          </cell>
          <cell r="H12">
            <v>169418740.25</v>
          </cell>
          <cell r="M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M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1431108</v>
          </cell>
          <cell r="E16">
            <v>450095533.33</v>
          </cell>
          <cell r="F16">
            <v>1409106</v>
          </cell>
          <cell r="G16">
            <v>518715195.99</v>
          </cell>
          <cell r="H16">
            <v>968810729.3199999</v>
          </cell>
          <cell r="M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18414</v>
          </cell>
          <cell r="E19">
            <v>12666889</v>
          </cell>
          <cell r="F19">
            <v>12450</v>
          </cell>
          <cell r="G19">
            <v>9769988.7</v>
          </cell>
          <cell r="H19">
            <v>22436877.7</v>
          </cell>
          <cell r="M19">
            <v>0</v>
          </cell>
        </row>
        <row r="20">
          <cell r="B20" t="str">
            <v>BSK</v>
          </cell>
          <cell r="C20" t="str">
            <v>BLUE SKY</v>
          </cell>
          <cell r="D20">
            <v>2028</v>
          </cell>
          <cell r="E20">
            <v>458076</v>
          </cell>
          <cell r="F20">
            <v>3408</v>
          </cell>
          <cell r="G20">
            <v>3768480</v>
          </cell>
          <cell r="H20">
            <v>4226556</v>
          </cell>
          <cell r="M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7193</v>
          </cell>
          <cell r="E21">
            <v>3732738</v>
          </cell>
          <cell r="F21">
            <v>19343</v>
          </cell>
          <cell r="G21">
            <v>12903552</v>
          </cell>
          <cell r="H21">
            <v>16636290</v>
          </cell>
          <cell r="M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223601</v>
          </cell>
          <cell r="E22">
            <v>292549107</v>
          </cell>
          <cell r="F22">
            <v>432580</v>
          </cell>
          <cell r="G22">
            <v>265637935.8</v>
          </cell>
          <cell r="H22">
            <v>558187042.8</v>
          </cell>
          <cell r="M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11919</v>
          </cell>
          <cell r="E23">
            <v>9078835</v>
          </cell>
          <cell r="F23">
            <v>105</v>
          </cell>
          <cell r="G23">
            <v>1315500</v>
          </cell>
          <cell r="H23">
            <v>10394335</v>
          </cell>
          <cell r="M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10054</v>
          </cell>
          <cell r="E26">
            <v>892200</v>
          </cell>
          <cell r="F26">
            <v>52846</v>
          </cell>
          <cell r="G26">
            <v>39984158</v>
          </cell>
          <cell r="H26">
            <v>40876358</v>
          </cell>
          <cell r="M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32430</v>
          </cell>
          <cell r="E28">
            <v>4402178</v>
          </cell>
          <cell r="F28">
            <v>14681</v>
          </cell>
          <cell r="G28">
            <v>33567738.5</v>
          </cell>
          <cell r="H28">
            <v>37969916.5</v>
          </cell>
          <cell r="M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2901</v>
          </cell>
          <cell r="E29">
            <v>5443276.95</v>
          </cell>
          <cell r="F29">
            <v>63296</v>
          </cell>
          <cell r="G29">
            <v>28438492</v>
          </cell>
          <cell r="H29">
            <v>33881768.95</v>
          </cell>
          <cell r="M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3000</v>
          </cell>
          <cell r="E33">
            <v>117030</v>
          </cell>
          <cell r="F33">
            <v>425</v>
          </cell>
          <cell r="G33">
            <v>3910000</v>
          </cell>
          <cell r="H33">
            <v>4027030</v>
          </cell>
          <cell r="M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68082</v>
          </cell>
          <cell r="E34">
            <v>30964937.8</v>
          </cell>
          <cell r="F34">
            <v>63675</v>
          </cell>
          <cell r="G34">
            <v>36768403.08</v>
          </cell>
          <cell r="H34">
            <v>67733340.88</v>
          </cell>
          <cell r="M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416</v>
          </cell>
          <cell r="G35">
            <v>2050720</v>
          </cell>
          <cell r="H35">
            <v>2050720</v>
          </cell>
          <cell r="M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209</v>
          </cell>
          <cell r="G36">
            <v>1324330</v>
          </cell>
          <cell r="H36">
            <v>1324330</v>
          </cell>
          <cell r="M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509270</v>
          </cell>
          <cell r="E37">
            <v>232235470.46</v>
          </cell>
          <cell r="F37">
            <v>486436</v>
          </cell>
          <cell r="G37">
            <v>293186922.57</v>
          </cell>
          <cell r="H37">
            <v>525422393.03</v>
          </cell>
          <cell r="M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M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12893</v>
          </cell>
          <cell r="E42">
            <v>9634737</v>
          </cell>
          <cell r="F42">
            <v>518</v>
          </cell>
          <cell r="G42">
            <v>3460050</v>
          </cell>
          <cell r="H42">
            <v>13094787</v>
          </cell>
          <cell r="M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72</v>
          </cell>
          <cell r="G43">
            <v>1209520</v>
          </cell>
          <cell r="H43">
            <v>1209520</v>
          </cell>
          <cell r="M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125698</v>
          </cell>
          <cell r="E44">
            <v>58784824</v>
          </cell>
          <cell r="F44">
            <v>144862</v>
          </cell>
          <cell r="G44">
            <v>28692550.92</v>
          </cell>
          <cell r="H44">
            <v>87477374.92</v>
          </cell>
          <cell r="M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101655</v>
          </cell>
          <cell r="E45">
            <v>40086458.38</v>
          </cell>
          <cell r="F45">
            <v>0</v>
          </cell>
          <cell r="G45">
            <v>0</v>
          </cell>
          <cell r="H45">
            <v>40086458.38</v>
          </cell>
          <cell r="M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226368</v>
          </cell>
          <cell r="E46">
            <v>102861600.9</v>
          </cell>
          <cell r="F46">
            <v>12605</v>
          </cell>
          <cell r="G46">
            <v>14595286</v>
          </cell>
          <cell r="H46">
            <v>117456886.9</v>
          </cell>
          <cell r="M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853</v>
          </cell>
          <cell r="E47">
            <v>578000</v>
          </cell>
          <cell r="F47">
            <v>29271</v>
          </cell>
          <cell r="G47">
            <v>4047710</v>
          </cell>
          <cell r="H47">
            <v>4625710</v>
          </cell>
          <cell r="M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M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27606</v>
          </cell>
          <cell r="E49">
            <v>14740260.5</v>
          </cell>
          <cell r="F49">
            <v>71047</v>
          </cell>
          <cell r="G49">
            <v>47161972.7</v>
          </cell>
          <cell r="H49">
            <v>61902233.2</v>
          </cell>
          <cell r="M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306348</v>
          </cell>
          <cell r="E51">
            <v>143846490</v>
          </cell>
          <cell r="F51">
            <v>172717</v>
          </cell>
          <cell r="G51">
            <v>107376372.4</v>
          </cell>
          <cell r="H51">
            <v>251222862.4</v>
          </cell>
          <cell r="M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M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16236</v>
          </cell>
          <cell r="E54">
            <v>1055538</v>
          </cell>
          <cell r="F54">
            <v>21654</v>
          </cell>
          <cell r="G54">
            <v>10743364</v>
          </cell>
          <cell r="H54">
            <v>11798902</v>
          </cell>
          <cell r="M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13030</v>
          </cell>
          <cell r="G55">
            <v>4976585</v>
          </cell>
          <cell r="H55">
            <v>4976585</v>
          </cell>
          <cell r="M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691220</v>
          </cell>
          <cell r="E57">
            <v>314814101.7</v>
          </cell>
          <cell r="F57">
            <v>973003</v>
          </cell>
          <cell r="G57">
            <v>250825961.2</v>
          </cell>
          <cell r="H57">
            <v>565640062.9</v>
          </cell>
          <cell r="M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100</v>
          </cell>
          <cell r="E58">
            <v>14000</v>
          </cell>
          <cell r="F58">
            <v>1601</v>
          </cell>
          <cell r="G58">
            <v>12583500</v>
          </cell>
          <cell r="H58">
            <v>12597500</v>
          </cell>
          <cell r="M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42813</v>
          </cell>
          <cell r="E59">
            <v>5818763</v>
          </cell>
          <cell r="F59">
            <v>40677</v>
          </cell>
          <cell r="G59">
            <v>22488725.11</v>
          </cell>
          <cell r="H59">
            <v>28307488.11</v>
          </cell>
          <cell r="M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384188</v>
          </cell>
          <cell r="E60">
            <v>185048342.87</v>
          </cell>
          <cell r="F60">
            <v>225740</v>
          </cell>
          <cell r="G60">
            <v>104075133.77</v>
          </cell>
          <cell r="H60">
            <v>289123476.64</v>
          </cell>
          <cell r="M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2701</v>
          </cell>
          <cell r="E61">
            <v>5076806</v>
          </cell>
          <cell r="F61">
            <v>8837</v>
          </cell>
          <cell r="G61">
            <v>15279870</v>
          </cell>
          <cell r="H61">
            <v>20356676</v>
          </cell>
          <cell r="M61">
            <v>0</v>
          </cell>
        </row>
        <row r="62">
          <cell r="B62" t="str">
            <v>TTOL</v>
          </cell>
          <cell r="C62" t="str">
            <v>Тэсо Инвестмент</v>
          </cell>
          <cell r="D62">
            <v>1753</v>
          </cell>
          <cell r="E62">
            <v>7042554</v>
          </cell>
          <cell r="F62">
            <v>3250</v>
          </cell>
          <cell r="G62">
            <v>16395260</v>
          </cell>
          <cell r="H62">
            <v>23437814</v>
          </cell>
          <cell r="M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33443</v>
          </cell>
          <cell r="E63">
            <v>22185337.5</v>
          </cell>
          <cell r="F63">
            <v>6351</v>
          </cell>
          <cell r="G63">
            <v>12619138</v>
          </cell>
          <cell r="H63">
            <v>34804475.5</v>
          </cell>
          <cell r="M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M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20890</v>
          </cell>
          <cell r="E66">
            <v>5951659</v>
          </cell>
          <cell r="F66">
            <v>40434</v>
          </cell>
          <cell r="G66">
            <v>35205672</v>
          </cell>
          <cell r="H66">
            <v>41157331</v>
          </cell>
          <cell r="M6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6132</v>
          </cell>
          <cell r="E10">
            <v>534203</v>
          </cell>
          <cell r="F10">
            <v>2547</v>
          </cell>
          <cell r="G10">
            <v>2983905</v>
          </cell>
          <cell r="H10">
            <v>3518108</v>
          </cell>
          <cell r="I10">
            <v>18782</v>
          </cell>
          <cell r="J10">
            <v>1878200</v>
          </cell>
          <cell r="M10">
            <v>1878200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27461</v>
          </cell>
          <cell r="AA10">
            <v>5396308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1262</v>
          </cell>
          <cell r="E11">
            <v>275440.8</v>
          </cell>
          <cell r="F11">
            <v>13312</v>
          </cell>
          <cell r="G11">
            <v>4373541.8</v>
          </cell>
          <cell r="H11">
            <v>4648982.6</v>
          </cell>
          <cell r="I11">
            <v>0</v>
          </cell>
          <cell r="J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14574</v>
          </cell>
          <cell r="AA11">
            <v>4648982.6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120046</v>
          </cell>
          <cell r="E12">
            <v>60473168.16</v>
          </cell>
          <cell r="F12">
            <v>380362</v>
          </cell>
          <cell r="G12">
            <v>232031837.02</v>
          </cell>
          <cell r="H12">
            <v>292505005.18</v>
          </cell>
          <cell r="I12">
            <v>184716</v>
          </cell>
          <cell r="J12">
            <v>18471600</v>
          </cell>
          <cell r="M12">
            <v>18471600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U12">
            <v>0</v>
          </cell>
          <cell r="V12">
            <v>0</v>
          </cell>
          <cell r="W12">
            <v>125</v>
          </cell>
          <cell r="X12">
            <v>12125000</v>
          </cell>
          <cell r="Y12">
            <v>12125000</v>
          </cell>
          <cell r="Z12">
            <v>685249</v>
          </cell>
          <cell r="AA12">
            <v>323101605.18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2085</v>
          </cell>
          <cell r="G13">
            <v>1906753.1</v>
          </cell>
          <cell r="H13">
            <v>1906753.1</v>
          </cell>
          <cell r="I13">
            <v>0</v>
          </cell>
          <cell r="J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2085</v>
          </cell>
          <cell r="AA13">
            <v>1906753.1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600273</v>
          </cell>
          <cell r="E16">
            <v>287404694.25</v>
          </cell>
          <cell r="F16">
            <v>1577250</v>
          </cell>
          <cell r="G16">
            <v>641588511.93</v>
          </cell>
          <cell r="H16">
            <v>928993206.18</v>
          </cell>
          <cell r="I16">
            <v>574161</v>
          </cell>
          <cell r="J16">
            <v>57416100</v>
          </cell>
          <cell r="M16">
            <v>57416100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U16">
            <v>68</v>
          </cell>
          <cell r="V16">
            <v>6570440</v>
          </cell>
          <cell r="W16">
            <v>56</v>
          </cell>
          <cell r="X16">
            <v>5432000</v>
          </cell>
          <cell r="Y16">
            <v>12002440</v>
          </cell>
          <cell r="Z16">
            <v>2751808</v>
          </cell>
          <cell r="AA16">
            <v>998411746.18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76693</v>
          </cell>
          <cell r="E19">
            <v>58123328.5</v>
          </cell>
          <cell r="F19">
            <v>170976</v>
          </cell>
          <cell r="G19">
            <v>42349891.73</v>
          </cell>
          <cell r="H19">
            <v>100473220.22999999</v>
          </cell>
          <cell r="I19">
            <v>125806</v>
          </cell>
          <cell r="J19">
            <v>12580600</v>
          </cell>
          <cell r="M19">
            <v>12580600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373475</v>
          </cell>
          <cell r="AA19">
            <v>113053820.22999999</v>
          </cell>
        </row>
        <row r="20">
          <cell r="B20" t="str">
            <v>BSK</v>
          </cell>
          <cell r="C20" t="str">
            <v>BLUE SKY</v>
          </cell>
          <cell r="D20">
            <v>1515</v>
          </cell>
          <cell r="E20">
            <v>621716</v>
          </cell>
          <cell r="F20">
            <v>10</v>
          </cell>
          <cell r="G20">
            <v>94000</v>
          </cell>
          <cell r="H20">
            <v>715716</v>
          </cell>
          <cell r="I20">
            <v>1680</v>
          </cell>
          <cell r="J20">
            <v>168000</v>
          </cell>
          <cell r="M20">
            <v>168000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3205</v>
          </cell>
          <cell r="AA20">
            <v>883716</v>
          </cell>
        </row>
        <row r="21">
          <cell r="B21" t="str">
            <v>BULG</v>
          </cell>
          <cell r="C21" t="str">
            <v>Булган брокер ХХК</v>
          </cell>
          <cell r="D21">
            <v>5300</v>
          </cell>
          <cell r="E21">
            <v>357500</v>
          </cell>
          <cell r="F21">
            <v>38608</v>
          </cell>
          <cell r="G21">
            <v>8646579.12</v>
          </cell>
          <cell r="H21">
            <v>9004079.12</v>
          </cell>
          <cell r="I21">
            <v>57091</v>
          </cell>
          <cell r="J21">
            <v>5709100</v>
          </cell>
          <cell r="M21">
            <v>5709100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100999</v>
          </cell>
          <cell r="AA21">
            <v>14713179.12</v>
          </cell>
        </row>
        <row r="22">
          <cell r="B22" t="str">
            <v>BUMB</v>
          </cell>
          <cell r="C22" t="str">
            <v>Бумбат-Алтай ХХК</v>
          </cell>
          <cell r="D22">
            <v>484256</v>
          </cell>
          <cell r="E22">
            <v>198010108.3</v>
          </cell>
          <cell r="F22">
            <v>522711</v>
          </cell>
          <cell r="G22">
            <v>245746170.65</v>
          </cell>
          <cell r="H22">
            <v>443756278.95000005</v>
          </cell>
          <cell r="I22">
            <v>282340</v>
          </cell>
          <cell r="J22">
            <v>28234000</v>
          </cell>
          <cell r="M22">
            <v>28234000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1289307</v>
          </cell>
          <cell r="AA22">
            <v>471990278.95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12430</v>
          </cell>
          <cell r="E23">
            <v>2655800</v>
          </cell>
          <cell r="F23">
            <v>24661</v>
          </cell>
          <cell r="G23">
            <v>4899825</v>
          </cell>
          <cell r="H23">
            <v>7555625</v>
          </cell>
          <cell r="I23">
            <v>48123</v>
          </cell>
          <cell r="J23">
            <v>4812300</v>
          </cell>
          <cell r="M23">
            <v>4812300</v>
          </cell>
          <cell r="N23">
            <v>145</v>
          </cell>
          <cell r="O23">
            <v>14500000</v>
          </cell>
          <cell r="P23">
            <v>0</v>
          </cell>
          <cell r="Q23">
            <v>0</v>
          </cell>
          <cell r="R23">
            <v>14500000</v>
          </cell>
          <cell r="U23">
            <v>70096</v>
          </cell>
          <cell r="V23">
            <v>6921633060</v>
          </cell>
          <cell r="W23">
            <v>68796</v>
          </cell>
          <cell r="X23">
            <v>6825812060</v>
          </cell>
          <cell r="Y23">
            <v>13747445120</v>
          </cell>
          <cell r="Z23">
            <v>224251</v>
          </cell>
          <cell r="AA23">
            <v>13774313045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21030</v>
          </cell>
          <cell r="E26">
            <v>1590238</v>
          </cell>
          <cell r="F26">
            <v>482</v>
          </cell>
          <cell r="G26">
            <v>14118000</v>
          </cell>
          <cell r="H26">
            <v>15708238</v>
          </cell>
          <cell r="I26">
            <v>0</v>
          </cell>
          <cell r="J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21512</v>
          </cell>
          <cell r="AA26">
            <v>15708238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38329</v>
          </cell>
          <cell r="E28">
            <v>17668429.75</v>
          </cell>
          <cell r="F28">
            <v>90341</v>
          </cell>
          <cell r="G28">
            <v>23306467.52</v>
          </cell>
          <cell r="H28">
            <v>40974897.269999996</v>
          </cell>
          <cell r="I28">
            <v>31892</v>
          </cell>
          <cell r="J28">
            <v>3189200</v>
          </cell>
          <cell r="M28">
            <v>3189200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160562</v>
          </cell>
          <cell r="AA28">
            <v>44164097.269999996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41555</v>
          </cell>
          <cell r="E29">
            <v>23332855</v>
          </cell>
          <cell r="F29">
            <v>15168</v>
          </cell>
          <cell r="G29">
            <v>47852730</v>
          </cell>
          <cell r="H29">
            <v>71185585</v>
          </cell>
          <cell r="I29">
            <v>0</v>
          </cell>
          <cell r="J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56723</v>
          </cell>
          <cell r="AA29">
            <v>71185585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13329</v>
          </cell>
          <cell r="E33">
            <v>1061931</v>
          </cell>
          <cell r="F33">
            <v>13798</v>
          </cell>
          <cell r="G33">
            <v>2860457.6</v>
          </cell>
          <cell r="H33">
            <v>3922388.6</v>
          </cell>
          <cell r="I33">
            <v>24004</v>
          </cell>
          <cell r="J33">
            <v>2400400</v>
          </cell>
          <cell r="M33">
            <v>2400400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51131</v>
          </cell>
          <cell r="AA33">
            <v>6322788.6</v>
          </cell>
        </row>
        <row r="34">
          <cell r="B34" t="str">
            <v>GAUL</v>
          </cell>
          <cell r="C34" t="str">
            <v>Гаүли ХХК</v>
          </cell>
          <cell r="D34">
            <v>1359764</v>
          </cell>
          <cell r="E34">
            <v>219033553.14</v>
          </cell>
          <cell r="F34">
            <v>780255</v>
          </cell>
          <cell r="G34">
            <v>84034541.85</v>
          </cell>
          <cell r="H34">
            <v>303068094.99</v>
          </cell>
          <cell r="I34">
            <v>1393300</v>
          </cell>
          <cell r="J34">
            <v>139330000</v>
          </cell>
          <cell r="M34">
            <v>139330000</v>
          </cell>
          <cell r="N34">
            <v>1396</v>
          </cell>
          <cell r="O34">
            <v>139600000</v>
          </cell>
          <cell r="P34">
            <v>0</v>
          </cell>
          <cell r="Q34">
            <v>0</v>
          </cell>
          <cell r="R34">
            <v>139600000</v>
          </cell>
          <cell r="U34">
            <v>225</v>
          </cell>
          <cell r="V34">
            <v>22198500</v>
          </cell>
          <cell r="W34">
            <v>95</v>
          </cell>
          <cell r="X34">
            <v>9595000</v>
          </cell>
          <cell r="Y34">
            <v>31793500</v>
          </cell>
          <cell r="Z34">
            <v>3535035</v>
          </cell>
          <cell r="AA34">
            <v>613791594.99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100</v>
          </cell>
          <cell r="G35">
            <v>104800</v>
          </cell>
          <cell r="H35">
            <v>104800</v>
          </cell>
          <cell r="I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100</v>
          </cell>
          <cell r="AA35">
            <v>104800</v>
          </cell>
        </row>
        <row r="36">
          <cell r="B36" t="str">
            <v>GDSC</v>
          </cell>
          <cell r="C36" t="str">
            <v>Гүүдсек ХХК</v>
          </cell>
          <cell r="D36">
            <v>952</v>
          </cell>
          <cell r="E36">
            <v>189757.46</v>
          </cell>
          <cell r="F36">
            <v>10254</v>
          </cell>
          <cell r="G36">
            <v>3569458.56</v>
          </cell>
          <cell r="H36">
            <v>3759216.02</v>
          </cell>
          <cell r="I36">
            <v>16852</v>
          </cell>
          <cell r="J36">
            <v>1685200</v>
          </cell>
          <cell r="M36">
            <v>1685200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28058</v>
          </cell>
          <cell r="AA36">
            <v>5444416.0200000005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1270523</v>
          </cell>
          <cell r="E37">
            <v>546299906.93</v>
          </cell>
          <cell r="F37">
            <v>1051653</v>
          </cell>
          <cell r="G37">
            <v>280346083.23</v>
          </cell>
          <cell r="H37">
            <v>826645990.16</v>
          </cell>
          <cell r="I37">
            <v>677695</v>
          </cell>
          <cell r="J37">
            <v>67769500</v>
          </cell>
          <cell r="M37">
            <v>67769500</v>
          </cell>
          <cell r="N37">
            <v>418</v>
          </cell>
          <cell r="O37">
            <v>41800000</v>
          </cell>
          <cell r="P37">
            <v>28</v>
          </cell>
          <cell r="Q37">
            <v>2800000</v>
          </cell>
          <cell r="R37">
            <v>44600000</v>
          </cell>
          <cell r="U37">
            <v>20</v>
          </cell>
          <cell r="V37">
            <v>2000000</v>
          </cell>
          <cell r="W37">
            <v>32</v>
          </cell>
          <cell r="X37">
            <v>3138440</v>
          </cell>
          <cell r="Y37">
            <v>5138440</v>
          </cell>
          <cell r="Z37">
            <v>16388349</v>
          </cell>
          <cell r="AA37">
            <v>944153930.16</v>
          </cell>
        </row>
        <row r="38">
          <cell r="B38" t="str">
            <v>GNDX</v>
          </cell>
          <cell r="C38" t="str">
            <v>Гендекс ХХК</v>
          </cell>
          <cell r="D38">
            <v>10</v>
          </cell>
          <cell r="E38">
            <v>321000</v>
          </cell>
          <cell r="F38">
            <v>0</v>
          </cell>
          <cell r="G38">
            <v>0</v>
          </cell>
          <cell r="H38">
            <v>321000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10</v>
          </cell>
          <cell r="AA38">
            <v>321000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3382</v>
          </cell>
          <cell r="E42">
            <v>27258990</v>
          </cell>
          <cell r="F42">
            <v>15868</v>
          </cell>
          <cell r="G42">
            <v>1178810</v>
          </cell>
          <cell r="H42">
            <v>28437800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19250</v>
          </cell>
          <cell r="AA42">
            <v>28437800</v>
          </cell>
        </row>
        <row r="43">
          <cell r="B43" t="str">
            <v>MERG</v>
          </cell>
          <cell r="C43" t="str">
            <v>Мэргэн санаа ХХК</v>
          </cell>
          <cell r="D43">
            <v>33083</v>
          </cell>
          <cell r="E43">
            <v>7206803</v>
          </cell>
          <cell r="F43">
            <v>91378</v>
          </cell>
          <cell r="G43">
            <v>23074735.6</v>
          </cell>
          <cell r="H43">
            <v>30281538.6</v>
          </cell>
          <cell r="I43">
            <v>83639</v>
          </cell>
          <cell r="J43">
            <v>8363900</v>
          </cell>
          <cell r="M43">
            <v>8363900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208100</v>
          </cell>
          <cell r="AA43">
            <v>38645438.6</v>
          </cell>
        </row>
        <row r="44">
          <cell r="B44" t="str">
            <v>MIBG</v>
          </cell>
          <cell r="C44" t="str">
            <v>Эм Ай Би Жи ХХК</v>
          </cell>
          <cell r="D44">
            <v>30975</v>
          </cell>
          <cell r="E44">
            <v>10359178</v>
          </cell>
          <cell r="F44">
            <v>12902</v>
          </cell>
          <cell r="G44">
            <v>2064320</v>
          </cell>
          <cell r="H44">
            <v>12423498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43877</v>
          </cell>
          <cell r="AA44">
            <v>12423498</v>
          </cell>
        </row>
        <row r="45">
          <cell r="B45" t="str">
            <v>MICC</v>
          </cell>
          <cell r="C45" t="str">
            <v>Эм Ай Си Си ХХК</v>
          </cell>
          <cell r="D45">
            <v>3000</v>
          </cell>
          <cell r="E45">
            <v>599000</v>
          </cell>
          <cell r="F45">
            <v>2943</v>
          </cell>
          <cell r="G45">
            <v>1059970</v>
          </cell>
          <cell r="H45">
            <v>1658970</v>
          </cell>
          <cell r="I45">
            <v>0</v>
          </cell>
          <cell r="J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5943</v>
          </cell>
          <cell r="AA45">
            <v>1658970</v>
          </cell>
        </row>
        <row r="46">
          <cell r="B46" t="str">
            <v>MNET</v>
          </cell>
          <cell r="C46" t="str">
            <v>Ард секюритиз ХХК</v>
          </cell>
          <cell r="D46">
            <v>316814</v>
          </cell>
          <cell r="E46">
            <v>101830036.68</v>
          </cell>
          <cell r="F46">
            <v>521588</v>
          </cell>
          <cell r="G46">
            <v>254988882.74</v>
          </cell>
          <cell r="H46">
            <v>356818919.42</v>
          </cell>
          <cell r="I46">
            <v>563080</v>
          </cell>
          <cell r="J46">
            <v>56308000</v>
          </cell>
          <cell r="M46">
            <v>56308000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U46">
            <v>0</v>
          </cell>
          <cell r="V46">
            <v>0</v>
          </cell>
          <cell r="W46">
            <v>550</v>
          </cell>
          <cell r="X46">
            <v>53901400</v>
          </cell>
          <cell r="Y46">
            <v>53901400</v>
          </cell>
          <cell r="Z46">
            <v>1402032</v>
          </cell>
          <cell r="AA46">
            <v>467028319.42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4190</v>
          </cell>
          <cell r="E47">
            <v>3352187</v>
          </cell>
          <cell r="F47">
            <v>31</v>
          </cell>
          <cell r="G47">
            <v>347017.48</v>
          </cell>
          <cell r="H47">
            <v>3699204.48</v>
          </cell>
          <cell r="I47">
            <v>10000</v>
          </cell>
          <cell r="J47">
            <v>1000000</v>
          </cell>
          <cell r="M47">
            <v>1000000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14221</v>
          </cell>
          <cell r="AA47">
            <v>4699204.48</v>
          </cell>
        </row>
        <row r="48">
          <cell r="B48" t="str">
            <v>MSDQ</v>
          </cell>
          <cell r="C48" t="str">
            <v>Масдак ХХК</v>
          </cell>
          <cell r="D48">
            <v>15540</v>
          </cell>
          <cell r="E48">
            <v>3942584.6</v>
          </cell>
          <cell r="F48">
            <v>10686</v>
          </cell>
          <cell r="G48">
            <v>7171727.5</v>
          </cell>
          <cell r="H48">
            <v>11114312.1</v>
          </cell>
          <cell r="I48">
            <v>11000</v>
          </cell>
          <cell r="J48">
            <v>1100000</v>
          </cell>
          <cell r="M48">
            <v>1100000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37226</v>
          </cell>
          <cell r="AA48">
            <v>12214312.1</v>
          </cell>
        </row>
        <row r="49">
          <cell r="B49" t="str">
            <v>MSEC</v>
          </cell>
          <cell r="C49" t="str">
            <v>Монсек ХХК</v>
          </cell>
          <cell r="D49">
            <v>50716</v>
          </cell>
          <cell r="E49">
            <v>22596801</v>
          </cell>
          <cell r="F49">
            <v>49390</v>
          </cell>
          <cell r="G49">
            <v>45525698.8</v>
          </cell>
          <cell r="H49">
            <v>68122499.8</v>
          </cell>
          <cell r="I49">
            <v>1000</v>
          </cell>
          <cell r="J49">
            <v>100000</v>
          </cell>
          <cell r="M49">
            <v>100000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101106</v>
          </cell>
          <cell r="AA49">
            <v>68222499.8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352304</v>
          </cell>
          <cell r="E51">
            <v>223481082.24</v>
          </cell>
          <cell r="F51">
            <v>483102</v>
          </cell>
          <cell r="G51">
            <v>186043181.79</v>
          </cell>
          <cell r="H51">
            <v>409524264.03</v>
          </cell>
          <cell r="I51">
            <v>1656783</v>
          </cell>
          <cell r="J51">
            <v>165678300</v>
          </cell>
          <cell r="M51">
            <v>165678300</v>
          </cell>
          <cell r="N51">
            <v>0</v>
          </cell>
          <cell r="O51">
            <v>0</v>
          </cell>
          <cell r="P51">
            <v>1931</v>
          </cell>
          <cell r="Q51">
            <v>193100000</v>
          </cell>
          <cell r="R51">
            <v>193100000</v>
          </cell>
          <cell r="U51">
            <v>80245</v>
          </cell>
          <cell r="V51">
            <v>7958391680</v>
          </cell>
          <cell r="W51">
            <v>81183</v>
          </cell>
          <cell r="X51">
            <v>8018772880</v>
          </cell>
          <cell r="Y51">
            <v>15977164560</v>
          </cell>
          <cell r="Z51">
            <v>2655548</v>
          </cell>
          <cell r="AA51">
            <v>16745467124.029999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859</v>
          </cell>
          <cell r="E52">
            <v>355149</v>
          </cell>
          <cell r="F52">
            <v>44650</v>
          </cell>
          <cell r="G52">
            <v>14107150</v>
          </cell>
          <cell r="H52">
            <v>14462299</v>
          </cell>
          <cell r="I52">
            <v>43305</v>
          </cell>
          <cell r="J52">
            <v>4330500</v>
          </cell>
          <cell r="M52">
            <v>4330500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88814</v>
          </cell>
          <cell r="AA52">
            <v>18792799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32506</v>
          </cell>
          <cell r="E54">
            <v>1773005</v>
          </cell>
          <cell r="F54">
            <v>36228</v>
          </cell>
          <cell r="G54">
            <v>19424375</v>
          </cell>
          <cell r="H54">
            <v>21197380</v>
          </cell>
          <cell r="I54">
            <v>20000</v>
          </cell>
          <cell r="J54">
            <v>2000000</v>
          </cell>
          <cell r="M54">
            <v>2000000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88734</v>
          </cell>
          <cell r="AA54">
            <v>23197380</v>
          </cell>
        </row>
        <row r="55">
          <cell r="B55" t="str">
            <v>SECP</v>
          </cell>
          <cell r="C55" t="str">
            <v>СИКАП</v>
          </cell>
          <cell r="D55">
            <v>4576</v>
          </cell>
          <cell r="E55">
            <v>172451</v>
          </cell>
          <cell r="F55">
            <v>24078</v>
          </cell>
          <cell r="G55">
            <v>14114397</v>
          </cell>
          <cell r="H55">
            <v>14286848</v>
          </cell>
          <cell r="I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28654</v>
          </cell>
          <cell r="AA55">
            <v>14286848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2714829</v>
          </cell>
          <cell r="E57">
            <v>618213100.14</v>
          </cell>
          <cell r="F57">
            <v>1603760</v>
          </cell>
          <cell r="G57">
            <v>368095658.92</v>
          </cell>
          <cell r="H57">
            <v>986308759.06</v>
          </cell>
          <cell r="I57">
            <v>6386334</v>
          </cell>
          <cell r="J57">
            <v>638633400</v>
          </cell>
          <cell r="K57">
            <v>13387980</v>
          </cell>
          <cell r="L57">
            <v>1338798000</v>
          </cell>
          <cell r="M57">
            <v>1977431400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U57">
            <v>188</v>
          </cell>
          <cell r="V57">
            <v>18461600</v>
          </cell>
          <cell r="W57">
            <v>5</v>
          </cell>
          <cell r="X57">
            <v>478500</v>
          </cell>
          <cell r="Y57">
            <v>18940100</v>
          </cell>
          <cell r="Z57">
            <v>24093096</v>
          </cell>
          <cell r="AA57">
            <v>2982680259.06</v>
          </cell>
        </row>
        <row r="58">
          <cell r="B58" t="str">
            <v>TABO</v>
          </cell>
          <cell r="C58" t="str">
            <v>Таван богд ХХК</v>
          </cell>
          <cell r="D58">
            <v>500</v>
          </cell>
          <cell r="E58">
            <v>142500</v>
          </cell>
          <cell r="F58">
            <v>15540</v>
          </cell>
          <cell r="G58">
            <v>34106593.92</v>
          </cell>
          <cell r="H58">
            <v>34249093.92</v>
          </cell>
          <cell r="I58">
            <v>14556</v>
          </cell>
          <cell r="J58">
            <v>1455600</v>
          </cell>
          <cell r="M58">
            <v>1455600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30596</v>
          </cell>
          <cell r="AA58">
            <v>35704693.92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5015</v>
          </cell>
          <cell r="E59">
            <v>1468491</v>
          </cell>
          <cell r="F59">
            <v>45520</v>
          </cell>
          <cell r="G59">
            <v>16938391</v>
          </cell>
          <cell r="H59">
            <v>18406882</v>
          </cell>
          <cell r="I59">
            <v>62356</v>
          </cell>
          <cell r="J59">
            <v>6235600</v>
          </cell>
          <cell r="M59">
            <v>6235600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112891</v>
          </cell>
          <cell r="AA59">
            <v>24642482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995959</v>
          </cell>
          <cell r="E60">
            <v>467254308.89</v>
          </cell>
          <cell r="F60">
            <v>890298</v>
          </cell>
          <cell r="G60">
            <v>251234207.62</v>
          </cell>
          <cell r="H60">
            <v>718488516.51</v>
          </cell>
          <cell r="I60">
            <v>938687</v>
          </cell>
          <cell r="J60">
            <v>93868700</v>
          </cell>
          <cell r="M60">
            <v>93868700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2824944</v>
          </cell>
          <cell r="AA60">
            <v>812357216.51</v>
          </cell>
        </row>
        <row r="61">
          <cell r="B61" t="str">
            <v>TNGR</v>
          </cell>
          <cell r="C61" t="str">
            <v>Тэнгэр капитал ХХК</v>
          </cell>
          <cell r="D61">
            <v>4230</v>
          </cell>
          <cell r="E61">
            <v>4550920</v>
          </cell>
          <cell r="F61">
            <v>14660</v>
          </cell>
          <cell r="G61">
            <v>6551850</v>
          </cell>
          <cell r="H61">
            <v>11102770</v>
          </cell>
          <cell r="I61">
            <v>24000</v>
          </cell>
          <cell r="J61">
            <v>2400000</v>
          </cell>
          <cell r="M61">
            <v>2400000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42890</v>
          </cell>
          <cell r="AA61">
            <v>13502770</v>
          </cell>
        </row>
        <row r="62">
          <cell r="B62" t="str">
            <v>TTOL</v>
          </cell>
          <cell r="C62" t="str">
            <v>Тэсо Инвестмент</v>
          </cell>
          <cell r="D62">
            <v>0</v>
          </cell>
          <cell r="E62">
            <v>0</v>
          </cell>
          <cell r="F62">
            <v>14800</v>
          </cell>
          <cell r="G62">
            <v>1906422</v>
          </cell>
          <cell r="H62">
            <v>1906422</v>
          </cell>
          <cell r="I62">
            <v>9800</v>
          </cell>
          <cell r="J62">
            <v>980000</v>
          </cell>
          <cell r="M62">
            <v>980000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24600</v>
          </cell>
          <cell r="AA62">
            <v>2886422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22323</v>
          </cell>
          <cell r="E63">
            <v>18720277</v>
          </cell>
          <cell r="F63">
            <v>11388</v>
          </cell>
          <cell r="G63">
            <v>28456871.3</v>
          </cell>
          <cell r="H63">
            <v>47177148.3</v>
          </cell>
          <cell r="I63">
            <v>20393</v>
          </cell>
          <cell r="J63">
            <v>2039300</v>
          </cell>
          <cell r="M63">
            <v>2039300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54104</v>
          </cell>
          <cell r="AA63">
            <v>49216448.3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52415</v>
          </cell>
          <cell r="E66">
            <v>37285513.9</v>
          </cell>
          <cell r="F66">
            <v>113232</v>
          </cell>
          <cell r="G66">
            <v>51312193.96</v>
          </cell>
          <cell r="H66">
            <v>88597707.86</v>
          </cell>
          <cell r="I66">
            <v>106605</v>
          </cell>
          <cell r="J66">
            <v>10660500</v>
          </cell>
          <cell r="M66">
            <v>10660500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272252</v>
          </cell>
          <cell r="AA66">
            <v>99258207.86</v>
          </cell>
        </row>
        <row r="67">
          <cell r="B67" t="str">
            <v>нийт</v>
          </cell>
          <cell r="D67">
            <v>8696615</v>
          </cell>
          <cell r="E67">
            <v>2968516008.74</v>
          </cell>
          <cell r="F67">
            <v>8696615</v>
          </cell>
          <cell r="G67">
            <v>2968516008.74</v>
          </cell>
          <cell r="H67">
            <v>5937032017.48</v>
          </cell>
          <cell r="I67">
            <v>13387980</v>
          </cell>
          <cell r="J67">
            <v>1338798000</v>
          </cell>
          <cell r="K67">
            <v>13387980</v>
          </cell>
          <cell r="L67">
            <v>1338798000</v>
          </cell>
          <cell r="M67">
            <v>2677596000</v>
          </cell>
          <cell r="N67">
            <v>1959</v>
          </cell>
          <cell r="O67">
            <v>195900000</v>
          </cell>
          <cell r="P67">
            <v>1959</v>
          </cell>
          <cell r="Q67">
            <v>195900000</v>
          </cell>
          <cell r="R67">
            <v>391800000</v>
          </cell>
          <cell r="S67">
            <v>0</v>
          </cell>
          <cell r="T67">
            <v>0</v>
          </cell>
          <cell r="U67">
            <v>150842</v>
          </cell>
          <cell r="V67">
            <v>14929255280</v>
          </cell>
          <cell r="W67">
            <v>150842</v>
          </cell>
          <cell r="X67">
            <v>14929255280</v>
          </cell>
          <cell r="Y67">
            <v>29858510560</v>
          </cell>
          <cell r="Z67">
            <v>57862772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1156040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6132</v>
          </cell>
          <cell r="E10">
            <v>534203</v>
          </cell>
          <cell r="F10">
            <v>2547</v>
          </cell>
          <cell r="G10">
            <v>2983905</v>
          </cell>
          <cell r="H10">
            <v>3518108</v>
          </cell>
          <cell r="I10">
            <v>18782</v>
          </cell>
          <cell r="J10">
            <v>1878200</v>
          </cell>
          <cell r="M10">
            <v>1878200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27461</v>
          </cell>
          <cell r="AA10">
            <v>5396308</v>
          </cell>
          <cell r="AB10">
            <v>318631373.21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1262</v>
          </cell>
          <cell r="E11">
            <v>275440.8</v>
          </cell>
          <cell r="F11">
            <v>13312</v>
          </cell>
          <cell r="G11">
            <v>4373541.8</v>
          </cell>
          <cell r="H11">
            <v>4648982.6</v>
          </cell>
          <cell r="I11">
            <v>0</v>
          </cell>
          <cell r="J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14574</v>
          </cell>
          <cell r="AA11">
            <v>4648982.6</v>
          </cell>
          <cell r="AB11">
            <v>981462739.62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120046</v>
          </cell>
          <cell r="E12">
            <v>60473168.16</v>
          </cell>
          <cell r="F12">
            <v>380362</v>
          </cell>
          <cell r="G12">
            <v>232031837.02</v>
          </cell>
          <cell r="H12">
            <v>292505005.18</v>
          </cell>
          <cell r="I12">
            <v>184716</v>
          </cell>
          <cell r="J12">
            <v>18471600</v>
          </cell>
          <cell r="M12">
            <v>18471600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U12">
            <v>0</v>
          </cell>
          <cell r="V12">
            <v>0</v>
          </cell>
          <cell r="W12">
            <v>125</v>
          </cell>
          <cell r="X12">
            <v>12125000</v>
          </cell>
          <cell r="Y12">
            <v>12125000</v>
          </cell>
          <cell r="Z12">
            <v>685249</v>
          </cell>
          <cell r="AA12">
            <v>323101605.18</v>
          </cell>
          <cell r="AB12">
            <v>30101911343.159996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2085</v>
          </cell>
          <cell r="G13">
            <v>1906753.1</v>
          </cell>
          <cell r="H13">
            <v>1906753.1</v>
          </cell>
          <cell r="I13">
            <v>0</v>
          </cell>
          <cell r="J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2085</v>
          </cell>
          <cell r="AA13">
            <v>1906753.1</v>
          </cell>
          <cell r="AB13">
            <v>19645008.6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600273</v>
          </cell>
          <cell r="E16">
            <v>287404694.25</v>
          </cell>
          <cell r="F16">
            <v>1577250</v>
          </cell>
          <cell r="G16">
            <v>641588511.93</v>
          </cell>
          <cell r="H16">
            <v>928993206.18</v>
          </cell>
          <cell r="I16">
            <v>574161</v>
          </cell>
          <cell r="J16">
            <v>57416100</v>
          </cell>
          <cell r="M16">
            <v>57416100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U16">
            <v>68</v>
          </cell>
          <cell r="V16">
            <v>6570440</v>
          </cell>
          <cell r="W16">
            <v>56</v>
          </cell>
          <cell r="X16">
            <v>5432000</v>
          </cell>
          <cell r="Y16">
            <v>12002440</v>
          </cell>
          <cell r="Z16">
            <v>2751808</v>
          </cell>
          <cell r="AA16">
            <v>998411746.18</v>
          </cell>
          <cell r="AB16">
            <v>243370025074.40585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154969586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76693</v>
          </cell>
          <cell r="E19">
            <v>58123328.5</v>
          </cell>
          <cell r="F19">
            <v>170976</v>
          </cell>
          <cell r="G19">
            <v>42349891.73</v>
          </cell>
          <cell r="H19">
            <v>100473220.22999999</v>
          </cell>
          <cell r="I19">
            <v>125806</v>
          </cell>
          <cell r="J19">
            <v>12580600</v>
          </cell>
          <cell r="M19">
            <v>12580600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373475</v>
          </cell>
          <cell r="AA19">
            <v>113053820.22999999</v>
          </cell>
          <cell r="AB19">
            <v>799959920.6000001</v>
          </cell>
        </row>
        <row r="20">
          <cell r="B20" t="str">
            <v>BSK</v>
          </cell>
          <cell r="C20" t="str">
            <v>BLUE SKY</v>
          </cell>
          <cell r="D20">
            <v>1515</v>
          </cell>
          <cell r="E20">
            <v>621716</v>
          </cell>
          <cell r="F20">
            <v>10</v>
          </cell>
          <cell r="G20">
            <v>94000</v>
          </cell>
          <cell r="H20">
            <v>715716</v>
          </cell>
          <cell r="I20">
            <v>1680</v>
          </cell>
          <cell r="J20">
            <v>168000</v>
          </cell>
          <cell r="M20">
            <v>168000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3205</v>
          </cell>
          <cell r="AA20">
            <v>883716</v>
          </cell>
          <cell r="AB20">
            <v>20668567.4</v>
          </cell>
        </row>
        <row r="21">
          <cell r="B21" t="str">
            <v>BULG</v>
          </cell>
          <cell r="C21" t="str">
            <v>Булган брокер ХХК</v>
          </cell>
          <cell r="D21">
            <v>5300</v>
          </cell>
          <cell r="E21">
            <v>357500</v>
          </cell>
          <cell r="F21">
            <v>38608</v>
          </cell>
          <cell r="G21">
            <v>8646579.12</v>
          </cell>
          <cell r="H21">
            <v>9004079.12</v>
          </cell>
          <cell r="I21">
            <v>57091</v>
          </cell>
          <cell r="J21">
            <v>5709100</v>
          </cell>
          <cell r="M21">
            <v>5709100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100999</v>
          </cell>
          <cell r="AA21">
            <v>14713179.12</v>
          </cell>
          <cell r="AB21">
            <v>454719636.12</v>
          </cell>
        </row>
        <row r="22">
          <cell r="B22" t="str">
            <v>BUMB</v>
          </cell>
          <cell r="C22" t="str">
            <v>Бумбат-Алтай ХХК</v>
          </cell>
          <cell r="D22">
            <v>484256</v>
          </cell>
          <cell r="E22">
            <v>198010108.3</v>
          </cell>
          <cell r="F22">
            <v>522711</v>
          </cell>
          <cell r="G22">
            <v>245746170.65</v>
          </cell>
          <cell r="H22">
            <v>443756278.95000005</v>
          </cell>
          <cell r="I22">
            <v>282340</v>
          </cell>
          <cell r="J22">
            <v>28234000</v>
          </cell>
          <cell r="M22">
            <v>28234000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1289307</v>
          </cell>
          <cell r="AA22">
            <v>471990278.95</v>
          </cell>
          <cell r="AB22">
            <v>2835613835.37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12430</v>
          </cell>
          <cell r="E23">
            <v>2655800</v>
          </cell>
          <cell r="F23">
            <v>24661</v>
          </cell>
          <cell r="G23">
            <v>4899825</v>
          </cell>
          <cell r="H23">
            <v>7555625</v>
          </cell>
          <cell r="I23">
            <v>48123</v>
          </cell>
          <cell r="J23">
            <v>4812300</v>
          </cell>
          <cell r="M23">
            <v>4812300</v>
          </cell>
          <cell r="N23">
            <v>145</v>
          </cell>
          <cell r="O23">
            <v>14500000</v>
          </cell>
          <cell r="P23">
            <v>0</v>
          </cell>
          <cell r="Q23">
            <v>0</v>
          </cell>
          <cell r="R23">
            <v>14500000</v>
          </cell>
          <cell r="U23">
            <v>70096</v>
          </cell>
          <cell r="V23">
            <v>6921633060</v>
          </cell>
          <cell r="W23">
            <v>68796</v>
          </cell>
          <cell r="X23">
            <v>6825812060</v>
          </cell>
          <cell r="Y23">
            <v>13747445120</v>
          </cell>
          <cell r="Z23">
            <v>224251</v>
          </cell>
          <cell r="AA23">
            <v>13774313045</v>
          </cell>
          <cell r="AB23">
            <v>208238599773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48131000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21030</v>
          </cell>
          <cell r="E26">
            <v>1590238</v>
          </cell>
          <cell r="F26">
            <v>482</v>
          </cell>
          <cell r="G26">
            <v>14118000</v>
          </cell>
          <cell r="H26">
            <v>15708238</v>
          </cell>
          <cell r="I26">
            <v>0</v>
          </cell>
          <cell r="J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21512</v>
          </cell>
          <cell r="AA26">
            <v>15708238</v>
          </cell>
          <cell r="AB26">
            <v>594695582.4000001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38329</v>
          </cell>
          <cell r="E28">
            <v>17668429.75</v>
          </cell>
          <cell r="F28">
            <v>90341</v>
          </cell>
          <cell r="G28">
            <v>23306467.52</v>
          </cell>
          <cell r="H28">
            <v>40974897.269999996</v>
          </cell>
          <cell r="I28">
            <v>31892</v>
          </cell>
          <cell r="J28">
            <v>3189200</v>
          </cell>
          <cell r="M28">
            <v>3189200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160562</v>
          </cell>
          <cell r="AA28">
            <v>44164097.269999996</v>
          </cell>
          <cell r="AB28">
            <v>214753307.8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41555</v>
          </cell>
          <cell r="E29">
            <v>23332855</v>
          </cell>
          <cell r="F29">
            <v>15168</v>
          </cell>
          <cell r="G29">
            <v>47852730</v>
          </cell>
          <cell r="H29">
            <v>71185585</v>
          </cell>
          <cell r="I29">
            <v>0</v>
          </cell>
          <cell r="J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56723</v>
          </cell>
          <cell r="AA29">
            <v>71185585</v>
          </cell>
          <cell r="AB29">
            <v>483899784.66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13329</v>
          </cell>
          <cell r="E33">
            <v>1061931</v>
          </cell>
          <cell r="F33">
            <v>13798</v>
          </cell>
          <cell r="G33">
            <v>2860457.6</v>
          </cell>
          <cell r="H33">
            <v>3922388.6</v>
          </cell>
          <cell r="I33">
            <v>24004</v>
          </cell>
          <cell r="J33">
            <v>2400400</v>
          </cell>
          <cell r="M33">
            <v>2400400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51131</v>
          </cell>
          <cell r="AA33">
            <v>6322788.6</v>
          </cell>
          <cell r="AB33">
            <v>29163425.4</v>
          </cell>
        </row>
        <row r="34">
          <cell r="B34" t="str">
            <v>GAUL</v>
          </cell>
          <cell r="C34" t="str">
            <v>Гаүли ХХК</v>
          </cell>
          <cell r="D34">
            <v>1359764</v>
          </cell>
          <cell r="E34">
            <v>219033553.14</v>
          </cell>
          <cell r="F34">
            <v>780255</v>
          </cell>
          <cell r="G34">
            <v>84034541.85</v>
          </cell>
          <cell r="H34">
            <v>303068094.99</v>
          </cell>
          <cell r="I34">
            <v>1393300</v>
          </cell>
          <cell r="J34">
            <v>139330000</v>
          </cell>
          <cell r="M34">
            <v>139330000</v>
          </cell>
          <cell r="N34">
            <v>1396</v>
          </cell>
          <cell r="O34">
            <v>139600000</v>
          </cell>
          <cell r="P34">
            <v>0</v>
          </cell>
          <cell r="Q34">
            <v>0</v>
          </cell>
          <cell r="R34">
            <v>139600000</v>
          </cell>
          <cell r="U34">
            <v>225</v>
          </cell>
          <cell r="V34">
            <v>22198500</v>
          </cell>
          <cell r="W34">
            <v>95</v>
          </cell>
          <cell r="X34">
            <v>9595000</v>
          </cell>
          <cell r="Y34">
            <v>31793500</v>
          </cell>
          <cell r="Z34">
            <v>3535035</v>
          </cell>
          <cell r="AA34">
            <v>613791594.99</v>
          </cell>
          <cell r="AB34">
            <v>7402913483.59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100</v>
          </cell>
          <cell r="G35">
            <v>104800</v>
          </cell>
          <cell r="H35">
            <v>104800</v>
          </cell>
          <cell r="I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100</v>
          </cell>
          <cell r="AA35">
            <v>104800</v>
          </cell>
          <cell r="AB35">
            <v>33079359</v>
          </cell>
        </row>
        <row r="36">
          <cell r="B36" t="str">
            <v>GDSC</v>
          </cell>
          <cell r="C36" t="str">
            <v>Гүүдсек ХХК</v>
          </cell>
          <cell r="D36">
            <v>952</v>
          </cell>
          <cell r="E36">
            <v>189757.46</v>
          </cell>
          <cell r="F36">
            <v>10254</v>
          </cell>
          <cell r="G36">
            <v>3569458.56</v>
          </cell>
          <cell r="H36">
            <v>3759216.02</v>
          </cell>
          <cell r="I36">
            <v>16852</v>
          </cell>
          <cell r="J36">
            <v>1685200</v>
          </cell>
          <cell r="M36">
            <v>1685200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28058</v>
          </cell>
          <cell r="AA36">
            <v>5444416.0200000005</v>
          </cell>
          <cell r="AB36">
            <v>7841963.0200000005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1270523</v>
          </cell>
          <cell r="E37">
            <v>546299906.93</v>
          </cell>
          <cell r="F37">
            <v>1051653</v>
          </cell>
          <cell r="G37">
            <v>280346083.23</v>
          </cell>
          <cell r="H37">
            <v>826645990.16</v>
          </cell>
          <cell r="I37">
            <v>677695</v>
          </cell>
          <cell r="J37">
            <v>67769500</v>
          </cell>
          <cell r="M37">
            <v>67769500</v>
          </cell>
          <cell r="N37">
            <v>418</v>
          </cell>
          <cell r="O37">
            <v>41800000</v>
          </cell>
          <cell r="P37">
            <v>28</v>
          </cell>
          <cell r="Q37">
            <v>2800000</v>
          </cell>
          <cell r="R37">
            <v>44600000</v>
          </cell>
          <cell r="U37">
            <v>20</v>
          </cell>
          <cell r="V37">
            <v>2000000</v>
          </cell>
          <cell r="W37">
            <v>32</v>
          </cell>
          <cell r="X37">
            <v>3138440</v>
          </cell>
          <cell r="Y37">
            <v>5138440</v>
          </cell>
          <cell r="Z37">
            <v>16388349</v>
          </cell>
          <cell r="AA37">
            <v>2282951930.16</v>
          </cell>
          <cell r="AB37">
            <v>85914098614</v>
          </cell>
        </row>
        <row r="38">
          <cell r="B38" t="str">
            <v>GNDX</v>
          </cell>
          <cell r="C38" t="str">
            <v>Гендекс ХХК</v>
          </cell>
          <cell r="D38">
            <v>10</v>
          </cell>
          <cell r="E38">
            <v>321000</v>
          </cell>
          <cell r="F38">
            <v>0</v>
          </cell>
          <cell r="G38">
            <v>0</v>
          </cell>
          <cell r="H38">
            <v>321000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10</v>
          </cell>
          <cell r="AA38">
            <v>321000</v>
          </cell>
          <cell r="AB38">
            <v>72126850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3382</v>
          </cell>
          <cell r="E42">
            <v>27258990</v>
          </cell>
          <cell r="F42">
            <v>15868</v>
          </cell>
          <cell r="G42">
            <v>1178810</v>
          </cell>
          <cell r="H42">
            <v>28437800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19250</v>
          </cell>
          <cell r="AA42">
            <v>28437800</v>
          </cell>
          <cell r="AB42">
            <v>1879066255.6</v>
          </cell>
        </row>
        <row r="43">
          <cell r="B43" t="str">
            <v>MERG</v>
          </cell>
          <cell r="C43" t="str">
            <v>Мэргэн санаа ХХК</v>
          </cell>
          <cell r="D43">
            <v>33083</v>
          </cell>
          <cell r="E43">
            <v>7206803</v>
          </cell>
          <cell r="F43">
            <v>91378</v>
          </cell>
          <cell r="G43">
            <v>23074735.6</v>
          </cell>
          <cell r="H43">
            <v>30281538.6</v>
          </cell>
          <cell r="I43">
            <v>83639</v>
          </cell>
          <cell r="J43">
            <v>8363900</v>
          </cell>
          <cell r="M43">
            <v>8363900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208100</v>
          </cell>
          <cell r="AA43">
            <v>38645438.6</v>
          </cell>
          <cell r="AB43">
            <v>199602480.4</v>
          </cell>
        </row>
        <row r="44">
          <cell r="B44" t="str">
            <v>MIBG</v>
          </cell>
          <cell r="C44" t="str">
            <v>Эм Ай Би Жи ХХК</v>
          </cell>
          <cell r="D44">
            <v>30975</v>
          </cell>
          <cell r="E44">
            <v>10359178</v>
          </cell>
          <cell r="F44">
            <v>12902</v>
          </cell>
          <cell r="G44">
            <v>2064320</v>
          </cell>
          <cell r="H44">
            <v>12423498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43877</v>
          </cell>
          <cell r="AA44">
            <v>12423498</v>
          </cell>
          <cell r="AB44">
            <v>2798310604.32</v>
          </cell>
        </row>
        <row r="45">
          <cell r="B45" t="str">
            <v>MICC</v>
          </cell>
          <cell r="C45" t="str">
            <v>Эм Ай Си Си ХХК</v>
          </cell>
          <cell r="D45">
            <v>3000</v>
          </cell>
          <cell r="E45">
            <v>599000</v>
          </cell>
          <cell r="F45">
            <v>2943</v>
          </cell>
          <cell r="G45">
            <v>1059970</v>
          </cell>
          <cell r="H45">
            <v>1658970</v>
          </cell>
          <cell r="I45">
            <v>0</v>
          </cell>
          <cell r="J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5943</v>
          </cell>
          <cell r="AA45">
            <v>1658970</v>
          </cell>
          <cell r="AB45">
            <v>267959222.38</v>
          </cell>
        </row>
        <row r="46">
          <cell r="B46" t="str">
            <v>MNET</v>
          </cell>
          <cell r="C46" t="str">
            <v>Ард секюритиз ХХК</v>
          </cell>
          <cell r="D46">
            <v>316814</v>
          </cell>
          <cell r="E46">
            <v>101830036.68</v>
          </cell>
          <cell r="F46">
            <v>521588</v>
          </cell>
          <cell r="G46">
            <v>254988882.74</v>
          </cell>
          <cell r="H46">
            <v>356818919.42</v>
          </cell>
          <cell r="I46">
            <v>563080</v>
          </cell>
          <cell r="J46">
            <v>56308000</v>
          </cell>
          <cell r="M46">
            <v>56308000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U46">
            <v>0</v>
          </cell>
          <cell r="V46">
            <v>0</v>
          </cell>
          <cell r="W46">
            <v>550</v>
          </cell>
          <cell r="X46">
            <v>53901400</v>
          </cell>
          <cell r="Y46">
            <v>53901400</v>
          </cell>
          <cell r="Z46">
            <v>1402032</v>
          </cell>
          <cell r="AA46">
            <v>467028319.42</v>
          </cell>
          <cell r="AB46">
            <v>8943066206.259998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4190</v>
          </cell>
          <cell r="E47">
            <v>3352187</v>
          </cell>
          <cell r="F47">
            <v>31</v>
          </cell>
          <cell r="G47">
            <v>347017.48</v>
          </cell>
          <cell r="H47">
            <v>3699204.48</v>
          </cell>
          <cell r="I47">
            <v>10000</v>
          </cell>
          <cell r="J47">
            <v>1000000</v>
          </cell>
          <cell r="M47">
            <v>1000000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14221</v>
          </cell>
          <cell r="AA47">
            <v>4699204.48</v>
          </cell>
          <cell r="AB47">
            <v>49453542.480000004</v>
          </cell>
        </row>
        <row r="48">
          <cell r="B48" t="str">
            <v>MSDQ</v>
          </cell>
          <cell r="C48" t="str">
            <v>Масдак ХХК</v>
          </cell>
          <cell r="D48">
            <v>15540</v>
          </cell>
          <cell r="E48">
            <v>3942584.6</v>
          </cell>
          <cell r="F48">
            <v>10686</v>
          </cell>
          <cell r="G48">
            <v>7171727.5</v>
          </cell>
          <cell r="H48">
            <v>11114312.1</v>
          </cell>
          <cell r="I48">
            <v>11000</v>
          </cell>
          <cell r="J48">
            <v>1100000</v>
          </cell>
          <cell r="M48">
            <v>1100000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37226</v>
          </cell>
          <cell r="AA48">
            <v>12214312.1</v>
          </cell>
          <cell r="AB48">
            <v>38373670.1</v>
          </cell>
        </row>
        <row r="49">
          <cell r="B49" t="str">
            <v>MSEC</v>
          </cell>
          <cell r="C49" t="str">
            <v>Монсек ХХК</v>
          </cell>
          <cell r="D49">
            <v>50716</v>
          </cell>
          <cell r="E49">
            <v>22596801</v>
          </cell>
          <cell r="F49">
            <v>49390</v>
          </cell>
          <cell r="G49">
            <v>45525698.8</v>
          </cell>
          <cell r="H49">
            <v>68122499.8</v>
          </cell>
          <cell r="I49">
            <v>1000</v>
          </cell>
          <cell r="J49">
            <v>100000</v>
          </cell>
          <cell r="M49">
            <v>100000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101106</v>
          </cell>
          <cell r="AA49">
            <v>68222499.8</v>
          </cell>
          <cell r="AB49">
            <v>2125409799.74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352304</v>
          </cell>
          <cell r="E51">
            <v>223481082.24</v>
          </cell>
          <cell r="F51">
            <v>483102</v>
          </cell>
          <cell r="G51">
            <v>186043181.79</v>
          </cell>
          <cell r="H51">
            <v>409524264.03</v>
          </cell>
          <cell r="I51">
            <v>1656783</v>
          </cell>
          <cell r="J51">
            <v>165678300</v>
          </cell>
          <cell r="M51">
            <v>165678300</v>
          </cell>
          <cell r="N51">
            <v>0</v>
          </cell>
          <cell r="O51">
            <v>0</v>
          </cell>
          <cell r="P51">
            <v>1931</v>
          </cell>
          <cell r="Q51">
            <v>193100000</v>
          </cell>
          <cell r="R51">
            <v>193100000</v>
          </cell>
          <cell r="U51">
            <v>80245</v>
          </cell>
          <cell r="V51">
            <v>7958391680</v>
          </cell>
          <cell r="W51">
            <v>81183</v>
          </cell>
          <cell r="X51">
            <v>8018772880</v>
          </cell>
          <cell r="Y51">
            <v>15977164560</v>
          </cell>
          <cell r="Z51">
            <v>2655548</v>
          </cell>
          <cell r="AA51">
            <v>16745467124.029999</v>
          </cell>
          <cell r="AB51">
            <v>267301556454.33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859</v>
          </cell>
          <cell r="E52">
            <v>355149</v>
          </cell>
          <cell r="F52">
            <v>44650</v>
          </cell>
          <cell r="G52">
            <v>14107150</v>
          </cell>
          <cell r="H52">
            <v>14462299</v>
          </cell>
          <cell r="I52">
            <v>43305</v>
          </cell>
          <cell r="J52">
            <v>4330500</v>
          </cell>
          <cell r="M52">
            <v>4330500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88814</v>
          </cell>
          <cell r="AA52">
            <v>18792799</v>
          </cell>
          <cell r="AB52">
            <v>1208114613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32506</v>
          </cell>
          <cell r="E54">
            <v>1773005</v>
          </cell>
          <cell r="F54">
            <v>36228</v>
          </cell>
          <cell r="G54">
            <v>19424375</v>
          </cell>
          <cell r="H54">
            <v>21197380</v>
          </cell>
          <cell r="I54">
            <v>20000</v>
          </cell>
          <cell r="J54">
            <v>2000000</v>
          </cell>
          <cell r="M54">
            <v>2000000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88734</v>
          </cell>
          <cell r="AA54">
            <v>23197380</v>
          </cell>
          <cell r="AB54">
            <v>236682687.47</v>
          </cell>
        </row>
        <row r="55">
          <cell r="B55" t="str">
            <v>SECP</v>
          </cell>
          <cell r="C55" t="str">
            <v>СИКАП</v>
          </cell>
          <cell r="D55">
            <v>4576</v>
          </cell>
          <cell r="E55">
            <v>172451</v>
          </cell>
          <cell r="F55">
            <v>24078</v>
          </cell>
          <cell r="G55">
            <v>14114397</v>
          </cell>
          <cell r="H55">
            <v>14286848</v>
          </cell>
          <cell r="I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28654</v>
          </cell>
          <cell r="AA55">
            <v>14286848</v>
          </cell>
          <cell r="AB55">
            <v>354308889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2714829</v>
          </cell>
          <cell r="E57">
            <v>618213100.14</v>
          </cell>
          <cell r="F57">
            <v>1603760</v>
          </cell>
          <cell r="G57">
            <v>368095658.92</v>
          </cell>
          <cell r="H57">
            <v>986308759.06</v>
          </cell>
          <cell r="I57">
            <v>6386334</v>
          </cell>
          <cell r="J57">
            <v>638633400</v>
          </cell>
          <cell r="K57">
            <v>13387980</v>
          </cell>
          <cell r="L57">
            <v>1338798000</v>
          </cell>
          <cell r="M57">
            <v>1977431400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U57">
            <v>188</v>
          </cell>
          <cell r="V57">
            <v>18461600</v>
          </cell>
          <cell r="W57">
            <v>5</v>
          </cell>
          <cell r="X57">
            <v>478500</v>
          </cell>
          <cell r="Y57">
            <v>18940100</v>
          </cell>
          <cell r="Z57">
            <v>24093096</v>
          </cell>
          <cell r="AA57">
            <v>2982680259.06</v>
          </cell>
          <cell r="AB57">
            <v>13067855219.210024</v>
          </cell>
        </row>
        <row r="58">
          <cell r="B58" t="str">
            <v>TABO</v>
          </cell>
          <cell r="C58" t="str">
            <v>Таван богд ХХК</v>
          </cell>
          <cell r="D58">
            <v>500</v>
          </cell>
          <cell r="E58">
            <v>142500</v>
          </cell>
          <cell r="F58">
            <v>15540</v>
          </cell>
          <cell r="G58">
            <v>34106593.92</v>
          </cell>
          <cell r="H58">
            <v>34249093.92</v>
          </cell>
          <cell r="I58">
            <v>14556</v>
          </cell>
          <cell r="J58">
            <v>1455600</v>
          </cell>
          <cell r="M58">
            <v>1455600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30596</v>
          </cell>
          <cell r="AA58">
            <v>35704693.92</v>
          </cell>
          <cell r="AB58">
            <v>408839902.48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5015</v>
          </cell>
          <cell r="E59">
            <v>1468491</v>
          </cell>
          <cell r="F59">
            <v>45520</v>
          </cell>
          <cell r="G59">
            <v>16938391</v>
          </cell>
          <cell r="H59">
            <v>18406882</v>
          </cell>
          <cell r="I59">
            <v>62356</v>
          </cell>
          <cell r="J59">
            <v>6235600</v>
          </cell>
          <cell r="M59">
            <v>6235600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112891</v>
          </cell>
          <cell r="AA59">
            <v>24642482</v>
          </cell>
          <cell r="AB59">
            <v>320518594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995959</v>
          </cell>
          <cell r="E60">
            <v>467254308.89</v>
          </cell>
          <cell r="F60">
            <v>890298</v>
          </cell>
          <cell r="G60">
            <v>251234207.62</v>
          </cell>
          <cell r="H60">
            <v>718488516.51</v>
          </cell>
          <cell r="I60">
            <v>938687</v>
          </cell>
          <cell r="J60">
            <v>93868700</v>
          </cell>
          <cell r="M60">
            <v>93868700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2824944</v>
          </cell>
          <cell r="AA60">
            <v>812357216.51</v>
          </cell>
          <cell r="AB60">
            <v>16283005312.333069</v>
          </cell>
        </row>
        <row r="61">
          <cell r="B61" t="str">
            <v>TNGR</v>
          </cell>
          <cell r="C61" t="str">
            <v>Тэнгэр капитал ХХК</v>
          </cell>
          <cell r="D61">
            <v>4230</v>
          </cell>
          <cell r="E61">
            <v>4550920</v>
          </cell>
          <cell r="F61">
            <v>14660</v>
          </cell>
          <cell r="G61">
            <v>6551850</v>
          </cell>
          <cell r="H61">
            <v>11102770</v>
          </cell>
          <cell r="I61">
            <v>24000</v>
          </cell>
          <cell r="J61">
            <v>2400000</v>
          </cell>
          <cell r="M61">
            <v>2400000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42890</v>
          </cell>
          <cell r="AA61">
            <v>13502770</v>
          </cell>
          <cell r="AB61">
            <v>61272646979.78101</v>
          </cell>
        </row>
        <row r="62">
          <cell r="B62" t="str">
            <v>TTOL</v>
          </cell>
          <cell r="C62" t="str">
            <v>Тэсо Инвестмент</v>
          </cell>
          <cell r="D62">
            <v>0</v>
          </cell>
          <cell r="E62">
            <v>0</v>
          </cell>
          <cell r="F62">
            <v>14800</v>
          </cell>
          <cell r="G62">
            <v>1906422</v>
          </cell>
          <cell r="H62">
            <v>1906422</v>
          </cell>
          <cell r="I62">
            <v>9800</v>
          </cell>
          <cell r="J62">
            <v>980000</v>
          </cell>
          <cell r="M62">
            <v>980000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24600</v>
          </cell>
          <cell r="AA62">
            <v>2886422</v>
          </cell>
          <cell r="AB62">
            <v>237812631.34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22323</v>
          </cell>
          <cell r="E63">
            <v>18720277</v>
          </cell>
          <cell r="F63">
            <v>11388</v>
          </cell>
          <cell r="G63">
            <v>28456871.3</v>
          </cell>
          <cell r="H63">
            <v>47177148.3</v>
          </cell>
          <cell r="I63">
            <v>20393</v>
          </cell>
          <cell r="J63">
            <v>2039300</v>
          </cell>
          <cell r="M63">
            <v>2039300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54104</v>
          </cell>
          <cell r="AA63">
            <v>49216448.3</v>
          </cell>
          <cell r="AB63">
            <v>345483148.2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5444500</v>
          </cell>
        </row>
        <row r="66">
          <cell r="B66" t="str">
            <v>ZRGD</v>
          </cell>
          <cell r="C66" t="str">
            <v>Зэргэд ХХК</v>
          </cell>
          <cell r="D66">
            <v>52415</v>
          </cell>
          <cell r="E66">
            <v>37285513.9</v>
          </cell>
          <cell r="F66">
            <v>113232</v>
          </cell>
          <cell r="G66">
            <v>51312193.96</v>
          </cell>
          <cell r="H66">
            <v>88597707.86</v>
          </cell>
          <cell r="I66">
            <v>106605</v>
          </cell>
          <cell r="J66">
            <v>10660500</v>
          </cell>
          <cell r="M66">
            <v>10660500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272252</v>
          </cell>
          <cell r="AA66">
            <v>99258207.86</v>
          </cell>
          <cell r="AB66">
            <v>963843705.26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P79"/>
  <sheetViews>
    <sheetView tabSelected="1" view="pageBreakPreview" zoomScale="70" zoomScaleSheetLayoutView="70" workbookViewId="0" topLeftCell="A1">
      <pane xSplit="3" ySplit="15" topLeftCell="D16" activePane="bottomRight" state="frozen"/>
      <selection pane="topRight" activeCell="D1" sqref="D1"/>
      <selection pane="bottomLeft" activeCell="A16" sqref="A16"/>
      <selection pane="bottomRight" activeCell="E31" sqref="E31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0.7109375" style="2" customWidth="1"/>
    <col min="8" max="8" width="21.00390625" style="3" customWidth="1"/>
    <col min="9" max="10" width="21.28125" style="1" customWidth="1"/>
    <col min="11" max="12" width="22.421875" style="1" bestFit="1" customWidth="1"/>
    <col min="13" max="13" width="22.28125" style="1" bestFit="1" customWidth="1"/>
    <col min="14" max="14" width="16.7109375" style="1" customWidth="1"/>
    <col min="15" max="15" width="21.421875" style="1" bestFit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32"/>
      <c r="C9" s="9"/>
      <c r="D9" s="41" t="s">
        <v>118</v>
      </c>
      <c r="E9" s="41"/>
      <c r="F9" s="41"/>
      <c r="G9" s="41"/>
      <c r="H9" s="41"/>
      <c r="I9" s="41"/>
      <c r="J9" s="41"/>
      <c r="K9" s="41"/>
      <c r="L9" s="9"/>
      <c r="M9" s="9"/>
      <c r="N9" s="9"/>
    </row>
    <row r="10" ht="15.75"/>
    <row r="11" spans="11:14" ht="15" customHeight="1" thickBot="1">
      <c r="K11" s="42" t="s">
        <v>129</v>
      </c>
      <c r="L11" s="42"/>
      <c r="M11" s="42"/>
      <c r="N11" s="42"/>
    </row>
    <row r="12" spans="1:14" ht="14.45" customHeight="1">
      <c r="A12" s="43" t="s">
        <v>0</v>
      </c>
      <c r="B12" s="45" t="s">
        <v>60</v>
      </c>
      <c r="C12" s="45" t="s">
        <v>61</v>
      </c>
      <c r="D12" s="45" t="s">
        <v>62</v>
      </c>
      <c r="E12" s="45"/>
      <c r="F12" s="45"/>
      <c r="G12" s="47" t="s">
        <v>119</v>
      </c>
      <c r="H12" s="47"/>
      <c r="I12" s="47"/>
      <c r="J12" s="47"/>
      <c r="K12" s="47"/>
      <c r="L12" s="47"/>
      <c r="M12" s="49" t="s">
        <v>120</v>
      </c>
      <c r="N12" s="50"/>
    </row>
    <row r="13" spans="1:16" s="32" customFormat="1" ht="15.75" customHeight="1">
      <c r="A13" s="44"/>
      <c r="B13" s="46"/>
      <c r="C13" s="46"/>
      <c r="D13" s="46"/>
      <c r="E13" s="46"/>
      <c r="F13" s="46"/>
      <c r="G13" s="48"/>
      <c r="H13" s="48"/>
      <c r="I13" s="48"/>
      <c r="J13" s="48"/>
      <c r="K13" s="48"/>
      <c r="L13" s="48"/>
      <c r="M13" s="51"/>
      <c r="N13" s="52"/>
      <c r="P13" s="10"/>
    </row>
    <row r="14" spans="1:16" s="32" customFormat="1" ht="42" customHeight="1">
      <c r="A14" s="44"/>
      <c r="B14" s="46"/>
      <c r="C14" s="46"/>
      <c r="D14" s="46"/>
      <c r="E14" s="46"/>
      <c r="F14" s="46"/>
      <c r="G14" s="48" t="s">
        <v>121</v>
      </c>
      <c r="H14" s="48"/>
      <c r="I14" s="48" t="s">
        <v>128</v>
      </c>
      <c r="J14" s="48" t="s">
        <v>126</v>
      </c>
      <c r="K14" s="59" t="s">
        <v>127</v>
      </c>
      <c r="L14" s="55" t="s">
        <v>122</v>
      </c>
      <c r="M14" s="57" t="s">
        <v>123</v>
      </c>
      <c r="N14" s="36" t="s">
        <v>124</v>
      </c>
      <c r="P14" s="10"/>
    </row>
    <row r="15" spans="1:16" s="32" customFormat="1" ht="42" customHeight="1">
      <c r="A15" s="44"/>
      <c r="B15" s="46"/>
      <c r="C15" s="46"/>
      <c r="D15" s="33" t="s">
        <v>63</v>
      </c>
      <c r="E15" s="33" t="s">
        <v>64</v>
      </c>
      <c r="F15" s="33" t="s">
        <v>65</v>
      </c>
      <c r="G15" s="11" t="s">
        <v>125</v>
      </c>
      <c r="H15" s="35" t="s">
        <v>127</v>
      </c>
      <c r="I15" s="48"/>
      <c r="J15" s="48"/>
      <c r="K15" s="60"/>
      <c r="L15" s="56"/>
      <c r="M15" s="58"/>
      <c r="N15" s="37"/>
      <c r="P15" s="10"/>
    </row>
    <row r="16" spans="1:15" ht="15">
      <c r="A16" s="12">
        <v>1</v>
      </c>
      <c r="B16" s="13" t="s">
        <v>3</v>
      </c>
      <c r="C16" s="14" t="s">
        <v>67</v>
      </c>
      <c r="D16" s="15" t="s">
        <v>2</v>
      </c>
      <c r="E16" s="16"/>
      <c r="F16" s="16" t="s">
        <v>2</v>
      </c>
      <c r="G16" s="17">
        <f>VLOOKUP(B16,'[2]Brokers'!$B$9:$Z$71,7,0)</f>
        <v>409524264.03</v>
      </c>
      <c r="H16" s="17">
        <f>VLOOKUP(B16,'[2]Brokers'!$B$9:$AA$66,24,0)</f>
        <v>15977164560</v>
      </c>
      <c r="I16" s="17">
        <f>VLOOKUP(B16,'[2]Brokers'!$B$9:$M$66,12,0)</f>
        <v>165678300</v>
      </c>
      <c r="J16" s="17">
        <f>VLOOKUP(B16,'[2]Brokers'!$B$9:$R$66,17,0)</f>
        <v>193100000</v>
      </c>
      <c r="K16" s="17">
        <f>VLOOKUP(B16,'[2]Brokers'!$B$9:$T$66,19,0)</f>
        <v>0</v>
      </c>
      <c r="L16" s="18">
        <f>G16+H16+I16+J16+K16</f>
        <v>16745467124.03</v>
      </c>
      <c r="M16" s="19">
        <f>VLOOKUP(B16,'[3]Sheet11'!$B$9:$AB$66,27,0)</f>
        <v>267301556454.33</v>
      </c>
      <c r="N16" s="20">
        <f>M16/$M$74</f>
        <v>0.2783215824247104</v>
      </c>
      <c r="O16" s="19"/>
    </row>
    <row r="17" spans="1:15" ht="15">
      <c r="A17" s="12">
        <v>2</v>
      </c>
      <c r="B17" s="13" t="s">
        <v>1</v>
      </c>
      <c r="C17" s="14" t="s">
        <v>66</v>
      </c>
      <c r="D17" s="15" t="s">
        <v>2</v>
      </c>
      <c r="E17" s="16" t="s">
        <v>2</v>
      </c>
      <c r="F17" s="16" t="s">
        <v>2</v>
      </c>
      <c r="G17" s="17">
        <f>VLOOKUP(B17,'[2]Brokers'!$B$9:$Z$71,7,0)</f>
        <v>928993206.18</v>
      </c>
      <c r="H17" s="17">
        <f>VLOOKUP(B17,'[2]Brokers'!$B$9:$AA$66,24,0)</f>
        <v>12002440</v>
      </c>
      <c r="I17" s="17">
        <f>VLOOKUP(B17,'[2]Brokers'!$B$9:$M$66,12,0)</f>
        <v>57416100</v>
      </c>
      <c r="J17" s="17">
        <f>VLOOKUP(B17,'[2]Brokers'!$B$9:$R$66,17,0)</f>
        <v>0</v>
      </c>
      <c r="K17" s="17">
        <f>VLOOKUP(B17,'[2]Brokers'!$B$9:$T$66,19,0)</f>
        <v>0</v>
      </c>
      <c r="L17" s="18">
        <f>G17+H17+I17+J17+K17</f>
        <v>998411746.18</v>
      </c>
      <c r="M17" s="19">
        <f>VLOOKUP(B17,'[3]Sheet11'!$B$9:$AB$66,27,0)</f>
        <v>243370025074.40585</v>
      </c>
      <c r="N17" s="20">
        <f>M17/$M$74</f>
        <v>0.25340342717017816</v>
      </c>
      <c r="O17" s="19"/>
    </row>
    <row r="18" spans="1:15" ht="15">
      <c r="A18" s="12">
        <v>3</v>
      </c>
      <c r="B18" s="13" t="s">
        <v>6</v>
      </c>
      <c r="C18" s="14" t="s">
        <v>70</v>
      </c>
      <c r="D18" s="15" t="s">
        <v>2</v>
      </c>
      <c r="E18" s="16" t="s">
        <v>2</v>
      </c>
      <c r="F18" s="16" t="s">
        <v>2</v>
      </c>
      <c r="G18" s="17">
        <f>VLOOKUP(B18,'[2]Brokers'!$B$9:$Z$71,7,0)</f>
        <v>7555625</v>
      </c>
      <c r="H18" s="17">
        <f>VLOOKUP(B18,'[2]Brokers'!$B$9:$AA$66,24,0)</f>
        <v>13747445120</v>
      </c>
      <c r="I18" s="17">
        <f>VLOOKUP(B18,'[2]Brokers'!$B$9:$M$66,12,0)</f>
        <v>4812300</v>
      </c>
      <c r="J18" s="17">
        <f>VLOOKUP(B18,'[2]Brokers'!$B$9:$R$66,17,0)</f>
        <v>14500000</v>
      </c>
      <c r="K18" s="17">
        <f>VLOOKUP(B18,'[2]Brokers'!$B$9:$T$66,19,0)</f>
        <v>0</v>
      </c>
      <c r="L18" s="18">
        <f>G18+H18+I18+J18+K18</f>
        <v>13774313045</v>
      </c>
      <c r="M18" s="19">
        <f>VLOOKUP(B18,'[3]Sheet11'!$B$9:$AB$66,27,0)</f>
        <v>208238599773</v>
      </c>
      <c r="N18" s="20">
        <f>M18/$M$74</f>
        <v>0.21682364060842885</v>
      </c>
      <c r="O18" s="19"/>
    </row>
    <row r="19" spans="1:15" ht="15">
      <c r="A19" s="12">
        <v>4</v>
      </c>
      <c r="B19" s="13" t="s">
        <v>5</v>
      </c>
      <c r="C19" s="14" t="s">
        <v>69</v>
      </c>
      <c r="D19" s="15" t="s">
        <v>2</v>
      </c>
      <c r="E19" s="16" t="s">
        <v>2</v>
      </c>
      <c r="F19" s="16" t="s">
        <v>2</v>
      </c>
      <c r="G19" s="17">
        <f>VLOOKUP(B19,'[2]Brokers'!$B$9:$Z$71,7,0)</f>
        <v>826645990.16</v>
      </c>
      <c r="H19" s="17">
        <f>VLOOKUP(B19,'[2]Brokers'!$B$9:$AA$66,24,0)</f>
        <v>5138440</v>
      </c>
      <c r="I19" s="17">
        <f>VLOOKUP(B19,'[2]Brokers'!$B$9:$M$66,12,0)</f>
        <v>67769500</v>
      </c>
      <c r="J19" s="17">
        <f>VLOOKUP(B19,'[2]Brokers'!$B$9:$R$66,17,0)</f>
        <v>44600000</v>
      </c>
      <c r="K19" s="17">
        <f>VLOOKUP(B19,'[2]Brokers'!$B$9:$T$66,19,0)</f>
        <v>0</v>
      </c>
      <c r="L19" s="18">
        <f>G19+H19+I19+J19+K19</f>
        <v>944153930.16</v>
      </c>
      <c r="M19" s="19">
        <f>VLOOKUP(B19,'[3]Sheet11'!$B$9:$AB$66,27,0)</f>
        <v>85914098614</v>
      </c>
      <c r="N19" s="20">
        <f>M19/$M$74</f>
        <v>0.08945607424072952</v>
      </c>
      <c r="O19" s="19"/>
    </row>
    <row r="20" spans="1:16" s="8" customFormat="1" ht="15">
      <c r="A20" s="12">
        <v>5</v>
      </c>
      <c r="B20" s="13" t="s">
        <v>4</v>
      </c>
      <c r="C20" s="14" t="s">
        <v>68</v>
      </c>
      <c r="D20" s="15" t="s">
        <v>2</v>
      </c>
      <c r="E20" s="16" t="s">
        <v>2</v>
      </c>
      <c r="F20" s="16" t="s">
        <v>2</v>
      </c>
      <c r="G20" s="17">
        <f>VLOOKUP(B20,'[2]Brokers'!$B$9:$Z$71,7,0)</f>
        <v>11102770</v>
      </c>
      <c r="H20" s="17">
        <f>VLOOKUP(B20,'[2]Brokers'!$B$9:$AA$66,24,0)</f>
        <v>0</v>
      </c>
      <c r="I20" s="17">
        <f>VLOOKUP(B20,'[2]Brokers'!$B$9:$M$66,12,0)</f>
        <v>2400000</v>
      </c>
      <c r="J20" s="17">
        <f>VLOOKUP(B20,'[2]Brokers'!$B$9:$R$66,17,0)</f>
        <v>0</v>
      </c>
      <c r="K20" s="17">
        <f>VLOOKUP(B20,'[2]Brokers'!$B$9:$T$66,19,0)</f>
        <v>0</v>
      </c>
      <c r="L20" s="18">
        <f aca="true" t="shared" si="0" ref="L20:L73">G20+H20+I20+J20+K20</f>
        <v>13502770</v>
      </c>
      <c r="M20" s="19">
        <f>VLOOKUP(B20,'[3]Sheet11'!$B$9:$AB$66,27,0)</f>
        <v>61272646979.78101</v>
      </c>
      <c r="N20" s="20">
        <f>M20/$M$74</f>
        <v>0.06379873089020711</v>
      </c>
      <c r="O20" s="19"/>
      <c r="P20" s="10"/>
    </row>
    <row r="21" spans="1:15" ht="15">
      <c r="A21" s="12">
        <v>6</v>
      </c>
      <c r="B21" s="13" t="s">
        <v>7</v>
      </c>
      <c r="C21" s="14" t="s">
        <v>71</v>
      </c>
      <c r="D21" s="15" t="s">
        <v>2</v>
      </c>
      <c r="E21" s="16" t="s">
        <v>2</v>
      </c>
      <c r="F21" s="16"/>
      <c r="G21" s="17">
        <f>VLOOKUP(B21,'[2]Brokers'!$B$9:$Z$71,7,0)</f>
        <v>292505005.18</v>
      </c>
      <c r="H21" s="17">
        <f>VLOOKUP(B21,'[2]Brokers'!$B$9:$AA$66,24,0)</f>
        <v>12125000</v>
      </c>
      <c r="I21" s="17">
        <f>VLOOKUP(B21,'[2]Brokers'!$B$9:$M$66,12,0)</f>
        <v>18471600</v>
      </c>
      <c r="J21" s="17">
        <f>VLOOKUP(B21,'[2]Brokers'!$B$9:$R$66,17,0)</f>
        <v>0</v>
      </c>
      <c r="K21" s="17">
        <f>VLOOKUP(B21,'[2]Brokers'!$B$9:$T$66,19,0)</f>
        <v>0</v>
      </c>
      <c r="L21" s="18">
        <f t="shared" si="0"/>
        <v>323101605.18</v>
      </c>
      <c r="M21" s="19">
        <f>VLOOKUP(B21,'[3]Sheet11'!$B$9:$AB$66,27,0)</f>
        <v>30101911343.159996</v>
      </c>
      <c r="N21" s="20">
        <f>M21/$M$74</f>
        <v>0.031342921119383985</v>
      </c>
      <c r="O21" s="19"/>
    </row>
    <row r="22" spans="1:15" ht="15">
      <c r="A22" s="12">
        <v>7</v>
      </c>
      <c r="B22" s="13" t="s">
        <v>8</v>
      </c>
      <c r="C22" s="14" t="s">
        <v>72</v>
      </c>
      <c r="D22" s="15" t="s">
        <v>2</v>
      </c>
      <c r="E22" s="16" t="s">
        <v>2</v>
      </c>
      <c r="F22" s="16"/>
      <c r="G22" s="17">
        <f>VLOOKUP(B22,'[2]Brokers'!$B$9:$Z$71,7,0)</f>
        <v>718488516.51</v>
      </c>
      <c r="H22" s="17">
        <f>VLOOKUP(B22,'[2]Brokers'!$B$9:$AA$66,24,0)</f>
        <v>0</v>
      </c>
      <c r="I22" s="17">
        <f>VLOOKUP(B22,'[2]Brokers'!$B$9:$M$66,12,0)</f>
        <v>93868700</v>
      </c>
      <c r="J22" s="17">
        <f>VLOOKUP(B22,'[2]Brokers'!$B$9:$R$66,17,0)</f>
        <v>0</v>
      </c>
      <c r="K22" s="17">
        <f>VLOOKUP(B22,'[2]Brokers'!$B$9:$T$66,19,0)</f>
        <v>0</v>
      </c>
      <c r="L22" s="18">
        <f t="shared" si="0"/>
        <v>812357216.51</v>
      </c>
      <c r="M22" s="19">
        <f>VLOOKUP(B22,'[3]Sheet11'!$B$9:$AB$66,27,0)</f>
        <v>16283005312.333069</v>
      </c>
      <c r="N22" s="20">
        <f>M22/$M$74</f>
        <v>0.016954303840474676</v>
      </c>
      <c r="O22" s="19"/>
    </row>
    <row r="23" spans="1:15" ht="15">
      <c r="A23" s="12">
        <v>8</v>
      </c>
      <c r="B23" s="13" t="s">
        <v>9</v>
      </c>
      <c r="C23" s="14" t="s">
        <v>73</v>
      </c>
      <c r="D23" s="15" t="s">
        <v>2</v>
      </c>
      <c r="E23" s="16" t="s">
        <v>2</v>
      </c>
      <c r="F23" s="16" t="s">
        <v>2</v>
      </c>
      <c r="G23" s="17">
        <f>VLOOKUP(B23,'[2]Brokers'!$B$9:$Z$71,7,0)</f>
        <v>986308759.06</v>
      </c>
      <c r="H23" s="17">
        <f>VLOOKUP(B23,'[2]Brokers'!$B$9:$AA$66,24,0)</f>
        <v>18940100</v>
      </c>
      <c r="I23" s="17">
        <f>VLOOKUP(B23,'[2]Brokers'!$B$9:$M$66,12,0)</f>
        <v>1977431400</v>
      </c>
      <c r="J23" s="17">
        <f>VLOOKUP(B23,'[2]Brokers'!$B$9:$R$66,17,0)</f>
        <v>0</v>
      </c>
      <c r="K23" s="17">
        <f>VLOOKUP(B23,'[2]Brokers'!$B$9:$T$66,19,0)</f>
        <v>0</v>
      </c>
      <c r="L23" s="18">
        <f t="shared" si="0"/>
        <v>2982680259.06</v>
      </c>
      <c r="M23" s="19">
        <f>VLOOKUP(B23,'[3]Sheet11'!$B$9:$AB$66,27,0)</f>
        <v>13067855219.210024</v>
      </c>
      <c r="N23" s="20">
        <f>M23/$M$74</f>
        <v>0.013606602938464215</v>
      </c>
      <c r="O23" s="19"/>
    </row>
    <row r="24" spans="1:15" ht="15">
      <c r="A24" s="12">
        <v>9</v>
      </c>
      <c r="B24" s="13" t="s">
        <v>10</v>
      </c>
      <c r="C24" s="14" t="s">
        <v>74</v>
      </c>
      <c r="D24" s="15" t="s">
        <v>2</v>
      </c>
      <c r="E24" s="16" t="s">
        <v>2</v>
      </c>
      <c r="F24" s="16" t="s">
        <v>2</v>
      </c>
      <c r="G24" s="17">
        <f>VLOOKUP(B24,'[2]Brokers'!$B$9:$Z$71,7,0)</f>
        <v>356818919.42</v>
      </c>
      <c r="H24" s="17">
        <f>VLOOKUP(B24,'[2]Brokers'!$B$9:$AA$66,24,0)</f>
        <v>53901400</v>
      </c>
      <c r="I24" s="17">
        <f>VLOOKUP(B24,'[2]Brokers'!$B$9:$M$66,12,0)</f>
        <v>56308000</v>
      </c>
      <c r="J24" s="17">
        <f>VLOOKUP(B24,'[2]Brokers'!$B$9:$R$66,17,0)</f>
        <v>0</v>
      </c>
      <c r="K24" s="17">
        <f>VLOOKUP(B24,'[2]Brokers'!$B$9:$T$66,19,0)</f>
        <v>0</v>
      </c>
      <c r="L24" s="18">
        <f t="shared" si="0"/>
        <v>467028319.42</v>
      </c>
      <c r="M24" s="19">
        <f>VLOOKUP(B24,'[3]Sheet11'!$B$9:$AB$66,27,0)</f>
        <v>8943066206.259998</v>
      </c>
      <c r="N24" s="20">
        <f>M24/$M$74</f>
        <v>0.00931176148493734</v>
      </c>
      <c r="O24" s="19"/>
    </row>
    <row r="25" spans="1:16" ht="15">
      <c r="A25" s="12">
        <v>10</v>
      </c>
      <c r="B25" s="13" t="s">
        <v>11</v>
      </c>
      <c r="C25" s="14" t="s">
        <v>75</v>
      </c>
      <c r="D25" s="15" t="s">
        <v>2</v>
      </c>
      <c r="E25" s="16" t="s">
        <v>2</v>
      </c>
      <c r="F25" s="16"/>
      <c r="G25" s="17">
        <f>VLOOKUP(B25,'[2]Brokers'!$B$9:$Z$71,7,0)</f>
        <v>303068094.99</v>
      </c>
      <c r="H25" s="17">
        <f>VLOOKUP(B25,'[2]Brokers'!$B$9:$AA$66,24,0)</f>
        <v>31793500</v>
      </c>
      <c r="I25" s="17">
        <f>VLOOKUP(B25,'[2]Brokers'!$B$9:$M$66,12,0)</f>
        <v>139330000</v>
      </c>
      <c r="J25" s="17">
        <f>VLOOKUP(B25,'[2]Brokers'!$B$9:$R$66,17,0)</f>
        <v>139600000</v>
      </c>
      <c r="K25" s="17">
        <f>VLOOKUP(B25,'[2]Brokers'!$B$9:$T$66,19,0)</f>
        <v>0</v>
      </c>
      <c r="L25" s="18">
        <f t="shared" si="0"/>
        <v>613791594.99</v>
      </c>
      <c r="M25" s="19">
        <f>VLOOKUP(B25,'[3]Sheet11'!$B$9:$AB$66,27,0)</f>
        <v>7402913483.59</v>
      </c>
      <c r="N25" s="20">
        <f>M25/$M$74</f>
        <v>0.007708112974112157</v>
      </c>
      <c r="O25" s="19"/>
      <c r="P25" s="1"/>
    </row>
    <row r="26" spans="1:15" ht="15">
      <c r="A26" s="12">
        <v>11</v>
      </c>
      <c r="B26" s="13" t="s">
        <v>16</v>
      </c>
      <c r="C26" s="14" t="s">
        <v>79</v>
      </c>
      <c r="D26" s="15" t="s">
        <v>2</v>
      </c>
      <c r="E26" s="15" t="s">
        <v>2</v>
      </c>
      <c r="F26" s="16" t="s">
        <v>2</v>
      </c>
      <c r="G26" s="17">
        <f>VLOOKUP(B26,'[2]Brokers'!$B$9:$Z$71,7,0)</f>
        <v>443756278.95000005</v>
      </c>
      <c r="H26" s="17">
        <f>VLOOKUP(B26,'[2]Brokers'!$B$9:$AA$66,24,0)</f>
        <v>0</v>
      </c>
      <c r="I26" s="17">
        <f>VLOOKUP(B26,'[2]Brokers'!$B$9:$M$66,12,0)</f>
        <v>28234000</v>
      </c>
      <c r="J26" s="17">
        <f>VLOOKUP(B26,'[2]Brokers'!$B$9:$R$66,17,0)</f>
        <v>0</v>
      </c>
      <c r="K26" s="17">
        <f>VLOOKUP(B26,'[2]Brokers'!$B$9:$T$66,19,0)</f>
        <v>0</v>
      </c>
      <c r="L26" s="18">
        <f>G26+H26+I26+J26+K26</f>
        <v>471990278.95000005</v>
      </c>
      <c r="M26" s="19">
        <f>VLOOKUP(B26,'[3]Sheet11'!$B$9:$AB$66,27,0)</f>
        <v>2835613835.37</v>
      </c>
      <c r="N26" s="20">
        <f>M26/$M$74</f>
        <v>0.0029525175246797415</v>
      </c>
      <c r="O26" s="19"/>
    </row>
    <row r="27" spans="1:15" ht="15">
      <c r="A27" s="12">
        <v>12</v>
      </c>
      <c r="B27" s="13" t="s">
        <v>12</v>
      </c>
      <c r="C27" s="14" t="s">
        <v>12</v>
      </c>
      <c r="D27" s="15" t="s">
        <v>2</v>
      </c>
      <c r="E27" s="16" t="s">
        <v>2</v>
      </c>
      <c r="F27" s="16"/>
      <c r="G27" s="17">
        <f>VLOOKUP(B27,'[2]Brokers'!$B$9:$Z$71,7,0)</f>
        <v>12423498</v>
      </c>
      <c r="H27" s="17">
        <f>VLOOKUP(B27,'[2]Brokers'!$B$9:$AA$66,24,0)</f>
        <v>0</v>
      </c>
      <c r="I27" s="17">
        <f>VLOOKUP(B27,'[2]Brokers'!$B$9:$M$66,12,0)</f>
        <v>0</v>
      </c>
      <c r="J27" s="17">
        <f>VLOOKUP(B27,'[2]Brokers'!$B$9:$R$66,17,0)</f>
        <v>0</v>
      </c>
      <c r="K27" s="17">
        <f>VLOOKUP(B27,'[2]Brokers'!$B$9:$T$66,19,0)</f>
        <v>0</v>
      </c>
      <c r="L27" s="18">
        <f t="shared" si="0"/>
        <v>12423498</v>
      </c>
      <c r="M27" s="19">
        <f>VLOOKUP(B27,'[3]Sheet11'!$B$9:$AB$66,27,0)</f>
        <v>2798310604.32</v>
      </c>
      <c r="N27" s="20">
        <f>M27/$M$74</f>
        <v>0.0029136763954580925</v>
      </c>
      <c r="O27" s="19"/>
    </row>
    <row r="28" spans="1:15" ht="15">
      <c r="A28" s="12">
        <v>13</v>
      </c>
      <c r="B28" s="13" t="s">
        <v>13</v>
      </c>
      <c r="C28" s="14" t="s">
        <v>76</v>
      </c>
      <c r="D28" s="15" t="s">
        <v>2</v>
      </c>
      <c r="E28" s="16" t="s">
        <v>2</v>
      </c>
      <c r="F28" s="16"/>
      <c r="G28" s="17">
        <f>VLOOKUP(B28,'[2]Brokers'!$B$9:$Z$71,7,0)</f>
        <v>68122499.8</v>
      </c>
      <c r="H28" s="17">
        <f>VLOOKUP(B28,'[2]Brokers'!$B$9:$AA$66,24,0)</f>
        <v>0</v>
      </c>
      <c r="I28" s="17">
        <f>VLOOKUP(B28,'[2]Brokers'!$B$9:$M$66,12,0)</f>
        <v>100000</v>
      </c>
      <c r="J28" s="17">
        <f>VLOOKUP(B28,'[2]Brokers'!$B$9:$R$66,17,0)</f>
        <v>0</v>
      </c>
      <c r="K28" s="17">
        <f>VLOOKUP(B28,'[2]Brokers'!$B$9:$T$66,19,0)</f>
        <v>0</v>
      </c>
      <c r="L28" s="18">
        <f t="shared" si="0"/>
        <v>68222499.8</v>
      </c>
      <c r="M28" s="19">
        <f>VLOOKUP(B28,'[3]Sheet11'!$B$9:$AB$66,27,0)</f>
        <v>2125409799.74</v>
      </c>
      <c r="N28" s="20">
        <f>M28/$M$74</f>
        <v>0.0022130339479175193</v>
      </c>
      <c r="O28" s="19"/>
    </row>
    <row r="29" spans="1:15" ht="15">
      <c r="A29" s="12">
        <v>14</v>
      </c>
      <c r="B29" s="13" t="s">
        <v>17</v>
      </c>
      <c r="C29" s="14" t="s">
        <v>80</v>
      </c>
      <c r="D29" s="15" t="s">
        <v>2</v>
      </c>
      <c r="E29" s="16" t="s">
        <v>2</v>
      </c>
      <c r="F29" s="16"/>
      <c r="G29" s="17">
        <f>VLOOKUP(B29,'[2]Brokers'!$B$9:$Z$71,7,0)</f>
        <v>28437800</v>
      </c>
      <c r="H29" s="17">
        <f>VLOOKUP(B29,'[2]Brokers'!$B$9:$AA$66,24,0)</f>
        <v>0</v>
      </c>
      <c r="I29" s="17">
        <f>VLOOKUP(B29,'[2]Brokers'!$B$9:$M$66,12,0)</f>
        <v>0</v>
      </c>
      <c r="J29" s="17">
        <f>VLOOKUP(B29,'[2]Brokers'!$B$9:$R$66,17,0)</f>
        <v>0</v>
      </c>
      <c r="K29" s="17">
        <f>VLOOKUP(B29,'[2]Brokers'!$B$9:$T$66,19,0)</f>
        <v>0</v>
      </c>
      <c r="L29" s="18">
        <f>G29+H29+I29+J29+K29</f>
        <v>28437800</v>
      </c>
      <c r="M29" s="19">
        <f>VLOOKUP(B29,'[3]Sheet11'!$B$9:$AB$66,27,0)</f>
        <v>1879066255.6</v>
      </c>
      <c r="N29" s="20">
        <f>M29/$M$74</f>
        <v>0.0019565344125814033</v>
      </c>
      <c r="O29" s="19"/>
    </row>
    <row r="30" spans="1:15" ht="15">
      <c r="A30" s="12">
        <v>15</v>
      </c>
      <c r="B30" s="13" t="s">
        <v>14</v>
      </c>
      <c r="C30" s="14" t="s">
        <v>77</v>
      </c>
      <c r="D30" s="15" t="s">
        <v>2</v>
      </c>
      <c r="E30" s="16" t="s">
        <v>2</v>
      </c>
      <c r="F30" s="16" t="s">
        <v>2</v>
      </c>
      <c r="G30" s="17">
        <f>VLOOKUP(B30,'[2]Brokers'!$B$9:$Z$71,7,0)</f>
        <v>14462299</v>
      </c>
      <c r="H30" s="17">
        <f>VLOOKUP(B30,'[2]Brokers'!$B$9:$AA$66,24,0)</f>
        <v>0</v>
      </c>
      <c r="I30" s="17">
        <f>VLOOKUP(B30,'[2]Brokers'!$B$9:$M$66,12,0)</f>
        <v>4330500</v>
      </c>
      <c r="J30" s="17">
        <f>VLOOKUP(B30,'[2]Brokers'!$B$9:$R$66,17,0)</f>
        <v>0</v>
      </c>
      <c r="K30" s="17">
        <f>VLOOKUP(B30,'[2]Brokers'!$B$9:$T$66,19,0)</f>
        <v>0</v>
      </c>
      <c r="L30" s="18">
        <f t="shared" si="0"/>
        <v>18792799</v>
      </c>
      <c r="M30" s="19">
        <f>VLOOKUP(B30,'[3]Sheet11'!$B$9:$AB$66,27,0)</f>
        <v>1208114613</v>
      </c>
      <c r="N30" s="20">
        <f>M30/$M$74</f>
        <v>0.0012579214850102298</v>
      </c>
      <c r="O30" s="21"/>
    </row>
    <row r="31" spans="1:15" ht="15">
      <c r="A31" s="12">
        <v>16</v>
      </c>
      <c r="B31" s="13" t="s">
        <v>15</v>
      </c>
      <c r="C31" s="14" t="s">
        <v>78</v>
      </c>
      <c r="D31" s="15" t="s">
        <v>2</v>
      </c>
      <c r="E31" s="16"/>
      <c r="F31" s="16"/>
      <c r="G31" s="17">
        <f>VLOOKUP(B31,'[2]Brokers'!$B$9:$Z$71,7,0)</f>
        <v>4648982.6</v>
      </c>
      <c r="H31" s="17">
        <f>VLOOKUP(B31,'[2]Brokers'!$B$9:$AA$66,24,0)</f>
        <v>0</v>
      </c>
      <c r="I31" s="17">
        <f>VLOOKUP(B31,'[2]Brokers'!$B$9:$M$66,12,0)</f>
        <v>0</v>
      </c>
      <c r="J31" s="17">
        <f>VLOOKUP(B31,'[2]Brokers'!$B$9:$R$66,17,0)</f>
        <v>0</v>
      </c>
      <c r="K31" s="17">
        <f>VLOOKUP(B31,'[2]Brokers'!$B$9:$T$66,19,0)</f>
        <v>0</v>
      </c>
      <c r="L31" s="18">
        <f t="shared" si="0"/>
        <v>4648982.6</v>
      </c>
      <c r="M31" s="19">
        <f>VLOOKUP(B31,'[3]Sheet11'!$B$9:$AB$66,27,0)</f>
        <v>981462739.62</v>
      </c>
      <c r="N31" s="20">
        <f>M31/$M$74</f>
        <v>0.0010219254478175896</v>
      </c>
      <c r="O31" s="19"/>
    </row>
    <row r="32" spans="1:15" ht="15">
      <c r="A32" s="12">
        <v>17</v>
      </c>
      <c r="B32" s="13" t="s">
        <v>19</v>
      </c>
      <c r="C32" s="14" t="s">
        <v>82</v>
      </c>
      <c r="D32" s="15" t="s">
        <v>2</v>
      </c>
      <c r="E32" s="16"/>
      <c r="F32" s="16"/>
      <c r="G32" s="17">
        <f>VLOOKUP(B32,'[2]Brokers'!$B$9:$Z$71,7,0)</f>
        <v>88597707.86</v>
      </c>
      <c r="H32" s="17">
        <f>VLOOKUP(B32,'[2]Brokers'!$B$9:$AA$66,24,0)</f>
        <v>0</v>
      </c>
      <c r="I32" s="17">
        <f>VLOOKUP(B32,'[2]Brokers'!$B$9:$M$66,12,0)</f>
        <v>10660500</v>
      </c>
      <c r="J32" s="17">
        <f>VLOOKUP(B32,'[2]Brokers'!$B$9:$R$66,17,0)</f>
        <v>0</v>
      </c>
      <c r="K32" s="17">
        <f>VLOOKUP(B32,'[2]Brokers'!$B$9:$T$66,19,0)</f>
        <v>0</v>
      </c>
      <c r="L32" s="18">
        <f>G32+H32+I32+J32+K32</f>
        <v>99258207.86</v>
      </c>
      <c r="M32" s="19">
        <f>VLOOKUP(B32,'[3]Sheet11'!$B$9:$AB$66,27,0)</f>
        <v>963843705.26</v>
      </c>
      <c r="N32" s="20">
        <f>M32/$M$74</f>
        <v>0.0010035800345363603</v>
      </c>
      <c r="O32" s="22"/>
    </row>
    <row r="33" spans="1:15" ht="15">
      <c r="A33" s="12">
        <v>18</v>
      </c>
      <c r="B33" s="13" t="s">
        <v>21</v>
      </c>
      <c r="C33" s="14" t="s">
        <v>84</v>
      </c>
      <c r="D33" s="15" t="s">
        <v>2</v>
      </c>
      <c r="E33" s="16" t="s">
        <v>2</v>
      </c>
      <c r="F33" s="16"/>
      <c r="G33" s="17">
        <f>VLOOKUP(B33,'[2]Brokers'!$B$9:$Z$71,7,0)</f>
        <v>100473220.22999999</v>
      </c>
      <c r="H33" s="17">
        <f>VLOOKUP(B33,'[2]Brokers'!$B$9:$AA$66,24,0)</f>
        <v>0</v>
      </c>
      <c r="I33" s="17">
        <f>VLOOKUP(B33,'[2]Brokers'!$B$9:$M$66,12,0)</f>
        <v>12580600</v>
      </c>
      <c r="J33" s="17">
        <f>VLOOKUP(B33,'[2]Brokers'!$B$9:$R$66,17,0)</f>
        <v>0</v>
      </c>
      <c r="K33" s="17">
        <f>VLOOKUP(B33,'[2]Brokers'!$B$9:$T$66,19,0)</f>
        <v>0</v>
      </c>
      <c r="L33" s="18">
        <f>G33+H33+I33+J33+K33</f>
        <v>113053820.22999999</v>
      </c>
      <c r="M33" s="19">
        <f>VLOOKUP(B33,'[3]Sheet11'!$B$9:$AB$66,27,0)</f>
        <v>799959920.6000001</v>
      </c>
      <c r="N33" s="20">
        <f>M33/$M$74</f>
        <v>0.0008329398224651868</v>
      </c>
      <c r="O33" s="21"/>
    </row>
    <row r="34" spans="1:15" ht="15">
      <c r="A34" s="12">
        <v>19</v>
      </c>
      <c r="B34" s="13" t="s">
        <v>18</v>
      </c>
      <c r="C34" s="14" t="s">
        <v>81</v>
      </c>
      <c r="D34" s="15" t="s">
        <v>2</v>
      </c>
      <c r="E34" s="16"/>
      <c r="F34" s="16"/>
      <c r="G34" s="17">
        <f>VLOOKUP(B34,'[2]Brokers'!$B$9:$Z$71,7,0)</f>
        <v>15708238</v>
      </c>
      <c r="H34" s="17">
        <f>VLOOKUP(B34,'[2]Brokers'!$B$9:$AA$66,24,0)</f>
        <v>0</v>
      </c>
      <c r="I34" s="17">
        <f>VLOOKUP(B34,'[2]Brokers'!$B$9:$M$66,12,0)</f>
        <v>0</v>
      </c>
      <c r="J34" s="17">
        <f>VLOOKUP(B34,'[2]Brokers'!$B$9:$R$66,17,0)</f>
        <v>0</v>
      </c>
      <c r="K34" s="17">
        <f>VLOOKUP(B34,'[2]Brokers'!$B$9:$T$66,19,0)</f>
        <v>0</v>
      </c>
      <c r="L34" s="18">
        <f t="shared" si="0"/>
        <v>15708238</v>
      </c>
      <c r="M34" s="19">
        <f>VLOOKUP(B34,'[3]Sheet11'!$B$9:$AB$66,27,0)</f>
        <v>594695582.4000001</v>
      </c>
      <c r="N34" s="20">
        <f>M34/$M$74</f>
        <v>0.0006192130631414121</v>
      </c>
      <c r="O34" s="19"/>
    </row>
    <row r="35" spans="1:15" ht="15">
      <c r="A35" s="12">
        <v>20</v>
      </c>
      <c r="B35" s="13" t="s">
        <v>26</v>
      </c>
      <c r="C35" s="14" t="s">
        <v>89</v>
      </c>
      <c r="D35" s="15" t="s">
        <v>2</v>
      </c>
      <c r="E35" s="16" t="s">
        <v>2</v>
      </c>
      <c r="F35" s="16" t="s">
        <v>2</v>
      </c>
      <c r="G35" s="17">
        <f>VLOOKUP(B35,'[2]Brokers'!$B$9:$Z$71,7,0)</f>
        <v>71185585</v>
      </c>
      <c r="H35" s="17">
        <f>VLOOKUP(B35,'[2]Brokers'!$B$9:$AA$66,24,0)</f>
        <v>0</v>
      </c>
      <c r="I35" s="17">
        <f>VLOOKUP(B35,'[2]Brokers'!$B$9:$M$66,12,0)</f>
        <v>0</v>
      </c>
      <c r="J35" s="17">
        <f>VLOOKUP(B35,'[2]Brokers'!$B$9:$R$66,17,0)</f>
        <v>0</v>
      </c>
      <c r="K35" s="17">
        <f>VLOOKUP(B35,'[2]Brokers'!$B$9:$T$66,19,0)</f>
        <v>0</v>
      </c>
      <c r="L35" s="18">
        <f>G35+H35+I35+J35+K35</f>
        <v>71185585</v>
      </c>
      <c r="M35" s="19">
        <f>VLOOKUP(B35,'[3]Sheet11'!$B$9:$AB$66,27,0)</f>
        <v>483899784.66</v>
      </c>
      <c r="N35" s="20">
        <f>M35/$M$74</f>
        <v>0.0005038494933887847</v>
      </c>
      <c r="O35" s="19"/>
    </row>
    <row r="36" spans="1:15" ht="15">
      <c r="A36" s="12">
        <v>21</v>
      </c>
      <c r="B36" s="13" t="s">
        <v>20</v>
      </c>
      <c r="C36" s="14" t="s">
        <v>83</v>
      </c>
      <c r="D36" s="15" t="s">
        <v>2</v>
      </c>
      <c r="E36" s="16"/>
      <c r="F36" s="16"/>
      <c r="G36" s="17">
        <f>VLOOKUP(B36,'[2]Brokers'!$B$9:$Z$71,7,0)</f>
        <v>9004079.12</v>
      </c>
      <c r="H36" s="17">
        <f>VLOOKUP(B36,'[2]Brokers'!$B$9:$AA$66,24,0)</f>
        <v>0</v>
      </c>
      <c r="I36" s="17">
        <f>VLOOKUP(B36,'[2]Brokers'!$B$9:$M$66,12,0)</f>
        <v>5709100</v>
      </c>
      <c r="J36" s="17">
        <f>VLOOKUP(B36,'[2]Brokers'!$B$9:$R$66,17,0)</f>
        <v>0</v>
      </c>
      <c r="K36" s="17">
        <f>VLOOKUP(B36,'[2]Brokers'!$B$9:$T$66,19,0)</f>
        <v>0</v>
      </c>
      <c r="L36" s="18">
        <f aca="true" t="shared" si="1" ref="L36:L47">G36+H36+I36+J36+K36</f>
        <v>14713179.12</v>
      </c>
      <c r="M36" s="19">
        <f>VLOOKUP(B36,'[3]Sheet11'!$B$9:$AB$66,27,0)</f>
        <v>454719636.12</v>
      </c>
      <c r="N36" s="20">
        <f>M36/$M$74</f>
        <v>0.0004734663365348945</v>
      </c>
      <c r="O36" s="19"/>
    </row>
    <row r="37" spans="1:15" ht="15">
      <c r="A37" s="12">
        <v>22</v>
      </c>
      <c r="B37" s="13" t="s">
        <v>23</v>
      </c>
      <c r="C37" s="14" t="s">
        <v>86</v>
      </c>
      <c r="D37" s="15" t="s">
        <v>2</v>
      </c>
      <c r="E37" s="16"/>
      <c r="F37" s="16"/>
      <c r="G37" s="17">
        <f>VLOOKUP(B37,'[2]Brokers'!$B$9:$Z$71,7,0)</f>
        <v>34249093.92</v>
      </c>
      <c r="H37" s="17">
        <f>VLOOKUP(B37,'[2]Brokers'!$B$9:$AA$66,24,0)</f>
        <v>0</v>
      </c>
      <c r="I37" s="17">
        <f>VLOOKUP(B37,'[2]Brokers'!$B$9:$M$66,12,0)</f>
        <v>1455600</v>
      </c>
      <c r="J37" s="17">
        <f>VLOOKUP(B37,'[2]Brokers'!$B$9:$R$66,17,0)</f>
        <v>0</v>
      </c>
      <c r="K37" s="17">
        <f>VLOOKUP(B37,'[2]Brokers'!$B$9:$T$66,19,0)</f>
        <v>0</v>
      </c>
      <c r="L37" s="18">
        <f>G37+H37+I37+J37+K37</f>
        <v>35704693.92</v>
      </c>
      <c r="M37" s="19">
        <f>VLOOKUP(B37,'[3]Sheet11'!$B$9:$AB$66,27,0)</f>
        <v>408839902.48</v>
      </c>
      <c r="N37" s="20">
        <f>M37/$M$74</f>
        <v>0.0004256951217417972</v>
      </c>
      <c r="O37" s="19"/>
    </row>
    <row r="38" spans="1:15" ht="15">
      <c r="A38" s="12">
        <v>23</v>
      </c>
      <c r="B38" s="13" t="s">
        <v>24</v>
      </c>
      <c r="C38" s="14" t="s">
        <v>87</v>
      </c>
      <c r="D38" s="15" t="s">
        <v>2</v>
      </c>
      <c r="E38" s="16" t="s">
        <v>2</v>
      </c>
      <c r="F38" s="16"/>
      <c r="G38" s="17">
        <f>VLOOKUP(B38,'[2]Brokers'!$B$9:$Z$71,7,0)</f>
        <v>14286848</v>
      </c>
      <c r="H38" s="17">
        <f>VLOOKUP(B38,'[2]Brokers'!$B$9:$AA$66,24,0)</f>
        <v>0</v>
      </c>
      <c r="I38" s="17">
        <f>VLOOKUP(B38,'[2]Brokers'!$B$9:$M$66,12,0)</f>
        <v>0</v>
      </c>
      <c r="J38" s="17">
        <f>VLOOKUP(B38,'[2]Brokers'!$B$9:$R$66,17,0)</f>
        <v>0</v>
      </c>
      <c r="K38" s="17">
        <f>VLOOKUP(B38,'[2]Brokers'!$B$9:$T$66,19,0)</f>
        <v>0</v>
      </c>
      <c r="L38" s="18">
        <f>G38+H38+I38+J38+K38</f>
        <v>14286848</v>
      </c>
      <c r="M38" s="19">
        <f>VLOOKUP(B38,'[3]Sheet11'!$B$9:$AB$66,27,0)</f>
        <v>354308889</v>
      </c>
      <c r="N38" s="20">
        <f>M38/$M$74</f>
        <v>0.0003689159612898455</v>
      </c>
      <c r="O38" s="19"/>
    </row>
    <row r="39" spans="1:15" ht="15">
      <c r="A39" s="12">
        <v>24</v>
      </c>
      <c r="B39" s="13" t="s">
        <v>22</v>
      </c>
      <c r="C39" s="14" t="s">
        <v>85</v>
      </c>
      <c r="D39" s="15" t="s">
        <v>2</v>
      </c>
      <c r="E39" s="16"/>
      <c r="F39" s="16"/>
      <c r="G39" s="17">
        <f>VLOOKUP(B39,'[2]Brokers'!$B$9:$Z$71,7,0)</f>
        <v>47177148.3</v>
      </c>
      <c r="H39" s="17">
        <f>VLOOKUP(B39,'[2]Brokers'!$B$9:$AA$66,24,0)</f>
        <v>0</v>
      </c>
      <c r="I39" s="17">
        <f>VLOOKUP(B39,'[2]Brokers'!$B$9:$M$66,12,0)</f>
        <v>2039300</v>
      </c>
      <c r="J39" s="17">
        <f>VLOOKUP(B39,'[2]Brokers'!$B$9:$R$66,17,0)</f>
        <v>0</v>
      </c>
      <c r="K39" s="17">
        <f>VLOOKUP(B39,'[2]Brokers'!$B$9:$T$66,19,0)</f>
        <v>0</v>
      </c>
      <c r="L39" s="18">
        <f>G39+H39+I39+J39+K39</f>
        <v>49216448.3</v>
      </c>
      <c r="M39" s="19">
        <f>VLOOKUP(B39,'[3]Sheet11'!$B$9:$AB$66,27,0)</f>
        <v>345483148.2</v>
      </c>
      <c r="N39" s="20">
        <f>M39/$M$74</f>
        <v>0.00035972636217897756</v>
      </c>
      <c r="O39" s="19"/>
    </row>
    <row r="40" spans="1:15" ht="15">
      <c r="A40" s="12">
        <v>25</v>
      </c>
      <c r="B40" s="13" t="s">
        <v>25</v>
      </c>
      <c r="C40" s="14" t="s">
        <v>88</v>
      </c>
      <c r="D40" s="15" t="s">
        <v>2</v>
      </c>
      <c r="E40" s="16"/>
      <c r="F40" s="16"/>
      <c r="G40" s="17">
        <f>VLOOKUP(B40,'[2]Brokers'!$B$9:$Z$71,7,0)</f>
        <v>18406882</v>
      </c>
      <c r="H40" s="17">
        <f>VLOOKUP(B40,'[2]Brokers'!$B$9:$AA$66,24,0)</f>
        <v>0</v>
      </c>
      <c r="I40" s="17">
        <f>VLOOKUP(B40,'[2]Brokers'!$B$9:$M$66,12,0)</f>
        <v>6235600</v>
      </c>
      <c r="J40" s="17">
        <f>VLOOKUP(B40,'[2]Brokers'!$B$9:$R$66,17,0)</f>
        <v>0</v>
      </c>
      <c r="K40" s="17">
        <f>VLOOKUP(B40,'[2]Brokers'!$B$9:$T$66,19,0)</f>
        <v>0</v>
      </c>
      <c r="L40" s="18">
        <f>G40+H40+I40+J40+K40</f>
        <v>24642482</v>
      </c>
      <c r="M40" s="19">
        <f>VLOOKUP(B40,'[3]Sheet11'!$B$9:$AB$66,27,0)</f>
        <v>320518594</v>
      </c>
      <c r="N40" s="20">
        <f>M40/$M$74</f>
        <v>0.00033373259573168577</v>
      </c>
      <c r="O40" s="19"/>
    </row>
    <row r="41" spans="1:15" ht="15">
      <c r="A41" s="12">
        <v>26</v>
      </c>
      <c r="B41" s="13" t="s">
        <v>28</v>
      </c>
      <c r="C41" s="14" t="s">
        <v>91</v>
      </c>
      <c r="D41" s="15" t="s">
        <v>2</v>
      </c>
      <c r="E41" s="16"/>
      <c r="F41" s="16"/>
      <c r="G41" s="17">
        <f>VLOOKUP(B41,'[2]Brokers'!$B$9:$Z$71,7,0)</f>
        <v>3518108</v>
      </c>
      <c r="H41" s="17">
        <f>VLOOKUP(B41,'[2]Brokers'!$B$9:$AA$66,24,0)</f>
        <v>0</v>
      </c>
      <c r="I41" s="17">
        <f>VLOOKUP(B41,'[2]Brokers'!$B$9:$M$66,12,0)</f>
        <v>1878200</v>
      </c>
      <c r="J41" s="17">
        <f>VLOOKUP(B41,'[2]Brokers'!$B$9:$R$66,17,0)</f>
        <v>0</v>
      </c>
      <c r="K41" s="17">
        <f>VLOOKUP(B41,'[2]Brokers'!$B$9:$T$66,19,0)</f>
        <v>0</v>
      </c>
      <c r="L41" s="18">
        <f t="shared" si="1"/>
        <v>5396308</v>
      </c>
      <c r="M41" s="19">
        <f>VLOOKUP(B41,'[3]Sheet11'!$B$9:$AB$66,27,0)</f>
        <v>318631373.21</v>
      </c>
      <c r="N41" s="20">
        <f>M41/$M$74</f>
        <v>0.0003317675705981813</v>
      </c>
      <c r="O41" s="19"/>
    </row>
    <row r="42" spans="1:15" ht="15">
      <c r="A42" s="12">
        <v>27</v>
      </c>
      <c r="B42" s="13" t="s">
        <v>38</v>
      </c>
      <c r="C42" s="14" t="s">
        <v>38</v>
      </c>
      <c r="D42" s="15" t="s">
        <v>2</v>
      </c>
      <c r="E42" s="16" t="s">
        <v>2</v>
      </c>
      <c r="F42" s="16"/>
      <c r="G42" s="17">
        <f>VLOOKUP(B42,'[2]Brokers'!$B$9:$Z$71,7,0)</f>
        <v>1658970</v>
      </c>
      <c r="H42" s="17">
        <f>VLOOKUP(B42,'[2]Brokers'!$B$9:$AA$66,24,0)</f>
        <v>0</v>
      </c>
      <c r="I42" s="17">
        <f>VLOOKUP(B42,'[2]Brokers'!$B$9:$M$66,12,0)</f>
        <v>0</v>
      </c>
      <c r="J42" s="17">
        <f>VLOOKUP(B42,'[2]Brokers'!$B$9:$R$66,17,0)</f>
        <v>0</v>
      </c>
      <c r="K42" s="17">
        <f>VLOOKUP(B42,'[2]Brokers'!$B$9:$T$66,19,0)</f>
        <v>0</v>
      </c>
      <c r="L42" s="18">
        <f>G42+H42+I42+J42+K42</f>
        <v>1658970</v>
      </c>
      <c r="M42" s="19">
        <f>VLOOKUP(B42,'[3]Sheet11'!$B$9:$AB$66,27,0)</f>
        <v>267959222.38</v>
      </c>
      <c r="N42" s="20">
        <f>M42/$M$74</f>
        <v>0.00027900636190586004</v>
      </c>
      <c r="O42" s="19"/>
    </row>
    <row r="43" spans="1:15" ht="15">
      <c r="A43" s="12">
        <v>28</v>
      </c>
      <c r="B43" s="13" t="s">
        <v>35</v>
      </c>
      <c r="C43" s="14" t="s">
        <v>98</v>
      </c>
      <c r="D43" s="15" t="s">
        <v>2</v>
      </c>
      <c r="E43" s="16"/>
      <c r="F43" s="16"/>
      <c r="G43" s="17">
        <f>VLOOKUP(B43,'[2]Brokers'!$B$9:$Z$71,7,0)</f>
        <v>1906422</v>
      </c>
      <c r="H43" s="17">
        <f>VLOOKUP(B43,'[2]Brokers'!$B$9:$AA$66,24,0)</f>
        <v>0</v>
      </c>
      <c r="I43" s="17">
        <f>VLOOKUP(B43,'[2]Brokers'!$B$9:$M$66,12,0)</f>
        <v>980000</v>
      </c>
      <c r="J43" s="17">
        <f>VLOOKUP(B43,'[2]Brokers'!$B$9:$R$66,17,0)</f>
        <v>0</v>
      </c>
      <c r="K43" s="17">
        <f>VLOOKUP(B43,'[2]Brokers'!$B$9:$T$66,19,0)</f>
        <v>0</v>
      </c>
      <c r="L43" s="18">
        <f t="shared" si="1"/>
        <v>2886422</v>
      </c>
      <c r="M43" s="19">
        <f>VLOOKUP(B43,'[3]Sheet11'!$B$9:$AB$66,27,0)</f>
        <v>237812631.34</v>
      </c>
      <c r="N43" s="20">
        <f>M43/$M$74</f>
        <v>0.00024761691908233144</v>
      </c>
      <c r="O43" s="19"/>
    </row>
    <row r="44" spans="1:15" ht="15">
      <c r="A44" s="12">
        <v>29</v>
      </c>
      <c r="B44" s="13" t="s">
        <v>29</v>
      </c>
      <c r="C44" s="14" t="s">
        <v>92</v>
      </c>
      <c r="D44" s="15" t="s">
        <v>2</v>
      </c>
      <c r="E44" s="16"/>
      <c r="F44" s="16"/>
      <c r="G44" s="17">
        <f>VLOOKUP(B44,'[2]Brokers'!$B$9:$Z$71,7,0)</f>
        <v>21197380</v>
      </c>
      <c r="H44" s="17">
        <f>VLOOKUP(B44,'[2]Brokers'!$B$9:$AA$66,24,0)</f>
        <v>0</v>
      </c>
      <c r="I44" s="17">
        <f>VLOOKUP(B44,'[2]Brokers'!$B$9:$M$66,12,0)</f>
        <v>2000000</v>
      </c>
      <c r="J44" s="17">
        <f>VLOOKUP(B44,'[2]Brokers'!$B$9:$R$66,17,0)</f>
        <v>0</v>
      </c>
      <c r="K44" s="17">
        <f>VLOOKUP(B44,'[2]Brokers'!$B$9:$T$66,19,0)</f>
        <v>0</v>
      </c>
      <c r="L44" s="18">
        <f t="shared" si="1"/>
        <v>23197380</v>
      </c>
      <c r="M44" s="19">
        <f>VLOOKUP(B44,'[3]Sheet11'!$B$9:$AB$66,27,0)</f>
        <v>236682687.47</v>
      </c>
      <c r="N44" s="20">
        <f>M44/$M$74</f>
        <v>0.00024644039108106917</v>
      </c>
      <c r="O44" s="19"/>
    </row>
    <row r="45" spans="1:15" ht="15">
      <c r="A45" s="12">
        <v>30</v>
      </c>
      <c r="B45" s="13" t="s">
        <v>30</v>
      </c>
      <c r="C45" s="14" t="s">
        <v>93</v>
      </c>
      <c r="D45" s="15" t="s">
        <v>2</v>
      </c>
      <c r="E45" s="16"/>
      <c r="F45" s="16"/>
      <c r="G45" s="17">
        <f>VLOOKUP(B45,'[2]Brokers'!$B$9:$Z$71,7,0)</f>
        <v>40974897.269999996</v>
      </c>
      <c r="H45" s="17">
        <f>VLOOKUP(B45,'[2]Brokers'!$B$9:$AA$66,24,0)</f>
        <v>0</v>
      </c>
      <c r="I45" s="17">
        <f>VLOOKUP(B45,'[2]Brokers'!$B$9:$M$66,12,0)</f>
        <v>3189200</v>
      </c>
      <c r="J45" s="17">
        <f>VLOOKUP(B45,'[2]Brokers'!$B$9:$R$66,17,0)</f>
        <v>0</v>
      </c>
      <c r="K45" s="17">
        <f>VLOOKUP(B45,'[2]Brokers'!$B$9:$T$66,19,0)</f>
        <v>0</v>
      </c>
      <c r="L45" s="18">
        <f>G45+H45+I45+J45+K45</f>
        <v>44164097.269999996</v>
      </c>
      <c r="M45" s="19">
        <f>VLOOKUP(B45,'[3]Sheet11'!$B$9:$AB$66,27,0)</f>
        <v>214753307.8</v>
      </c>
      <c r="N45" s="20">
        <f>M45/$M$74</f>
        <v>0.00022360693013042383</v>
      </c>
      <c r="O45" s="19"/>
    </row>
    <row r="46" spans="1:15" ht="15">
      <c r="A46" s="12">
        <v>31</v>
      </c>
      <c r="B46" s="13" t="s">
        <v>32</v>
      </c>
      <c r="C46" s="14" t="s">
        <v>95</v>
      </c>
      <c r="D46" s="15" t="s">
        <v>2</v>
      </c>
      <c r="E46" s="16"/>
      <c r="F46" s="16"/>
      <c r="G46" s="17">
        <f>VLOOKUP(B46,'[2]Brokers'!$B$9:$Z$71,7,0)</f>
        <v>30281538.6</v>
      </c>
      <c r="H46" s="17">
        <f>VLOOKUP(B46,'[2]Brokers'!$B$9:$AA$66,24,0)</f>
        <v>0</v>
      </c>
      <c r="I46" s="17">
        <f>VLOOKUP(B46,'[2]Brokers'!$B$9:$M$66,12,0)</f>
        <v>8363900</v>
      </c>
      <c r="J46" s="17">
        <f>VLOOKUP(B46,'[2]Brokers'!$B$9:$R$66,17,0)</f>
        <v>0</v>
      </c>
      <c r="K46" s="17">
        <f>VLOOKUP(B46,'[2]Brokers'!$B$9:$T$66,19,0)</f>
        <v>0</v>
      </c>
      <c r="L46" s="18">
        <f>G46+H46+I46+J46+K46</f>
        <v>38645438.6</v>
      </c>
      <c r="M46" s="19">
        <f>VLOOKUP(B46,'[3]Sheet11'!$B$9:$AB$66,27,0)</f>
        <v>199602480.4</v>
      </c>
      <c r="N46" s="20">
        <f>M46/$M$74</f>
        <v>0.00020783148043627985</v>
      </c>
      <c r="O46" s="19"/>
    </row>
    <row r="47" spans="1:15" ht="15">
      <c r="A47" s="12">
        <v>32</v>
      </c>
      <c r="B47" s="13" t="s">
        <v>27</v>
      </c>
      <c r="C47" s="14" t="s">
        <v>90</v>
      </c>
      <c r="D47" s="15" t="s">
        <v>2</v>
      </c>
      <c r="E47" s="16"/>
      <c r="F47" s="16"/>
      <c r="G47" s="17">
        <f>VLOOKUP(B47,'[2]Brokers'!$B$9:$Z$71,7,0)</f>
        <v>0</v>
      </c>
      <c r="H47" s="17">
        <f>VLOOKUP(B47,'[2]Brokers'!$B$9:$AA$66,24,0)</f>
        <v>0</v>
      </c>
      <c r="I47" s="17">
        <f>VLOOKUP(B47,'[2]Brokers'!$B$9:$M$66,12,0)</f>
        <v>0</v>
      </c>
      <c r="J47" s="17">
        <f>VLOOKUP(B47,'[2]Brokers'!$B$9:$R$66,17,0)</f>
        <v>0</v>
      </c>
      <c r="K47" s="17">
        <f>VLOOKUP(B47,'[2]Brokers'!$B$9:$T$66,19,0)</f>
        <v>0</v>
      </c>
      <c r="L47" s="18">
        <f t="shared" si="1"/>
        <v>0</v>
      </c>
      <c r="M47" s="19">
        <f>VLOOKUP(B47,'[3]Sheet11'!$B$9:$AB$66,27,0)</f>
        <v>154969586</v>
      </c>
      <c r="N47" s="20">
        <f>M47/$M$74</f>
        <v>0.00016135850825317393</v>
      </c>
      <c r="O47" s="19"/>
    </row>
    <row r="48" spans="1:15" ht="15">
      <c r="A48" s="12">
        <v>33</v>
      </c>
      <c r="B48" s="13" t="s">
        <v>37</v>
      </c>
      <c r="C48" s="14" t="s">
        <v>100</v>
      </c>
      <c r="D48" s="15" t="s">
        <v>2</v>
      </c>
      <c r="E48" s="16"/>
      <c r="F48" s="16"/>
      <c r="G48" s="17">
        <f>VLOOKUP(B48,'[2]Brokers'!$B$9:$Z$71,7,0)</f>
        <v>321000</v>
      </c>
      <c r="H48" s="17">
        <f>VLOOKUP(B48,'[2]Brokers'!$B$9:$AA$66,24,0)</f>
        <v>0</v>
      </c>
      <c r="I48" s="17">
        <f>VLOOKUP(B48,'[2]Brokers'!$B$9:$M$66,12,0)</f>
        <v>0</v>
      </c>
      <c r="J48" s="17">
        <f>VLOOKUP(B48,'[2]Brokers'!$B$9:$R$66,17,0)</f>
        <v>0</v>
      </c>
      <c r="K48" s="17">
        <f>VLOOKUP(B48,'[2]Brokers'!$B$9:$T$66,19,0)</f>
        <v>0</v>
      </c>
      <c r="L48" s="18">
        <f>G48+H48+I48+J48+K48</f>
        <v>321000</v>
      </c>
      <c r="M48" s="19">
        <f>VLOOKUP(B48,'[3]Sheet11'!$B$9:$AB$66,27,0)</f>
        <v>72126850</v>
      </c>
      <c r="N48" s="20">
        <f>M48/$M$74</f>
        <v>7.510041951715892E-05</v>
      </c>
      <c r="O48" s="19"/>
    </row>
    <row r="49" spans="1:16" s="24" customFormat="1" ht="15">
      <c r="A49" s="12">
        <v>34</v>
      </c>
      <c r="B49" s="13" t="s">
        <v>33</v>
      </c>
      <c r="C49" s="14" t="s">
        <v>96</v>
      </c>
      <c r="D49" s="15" t="s">
        <v>2</v>
      </c>
      <c r="E49" s="16"/>
      <c r="F49" s="16"/>
      <c r="G49" s="17">
        <f>VLOOKUP(B49,'[2]Brokers'!$B$9:$Z$71,7,0)</f>
        <v>3699204.48</v>
      </c>
      <c r="H49" s="17">
        <f>VLOOKUP(B49,'[2]Brokers'!$B$9:$AA$66,24,0)</f>
        <v>0</v>
      </c>
      <c r="I49" s="17">
        <f>VLOOKUP(B49,'[2]Brokers'!$B$9:$M$66,12,0)</f>
        <v>1000000</v>
      </c>
      <c r="J49" s="17">
        <f>VLOOKUP(B49,'[2]Brokers'!$B$9:$R$66,17,0)</f>
        <v>0</v>
      </c>
      <c r="K49" s="17">
        <f>VLOOKUP(B49,'[2]Brokers'!$B$9:$T$66,19,0)</f>
        <v>0</v>
      </c>
      <c r="L49" s="18">
        <f>G49+H49+I49+J49+K49</f>
        <v>4699204.48</v>
      </c>
      <c r="M49" s="19">
        <f>VLOOKUP(B49,'[3]Sheet11'!$B$9:$AB$66,27,0)</f>
        <v>49453542.480000004</v>
      </c>
      <c r="N49" s="20">
        <f>M49/$M$74</f>
        <v>5.14923608456163E-05</v>
      </c>
      <c r="O49" s="19"/>
      <c r="P49" s="23"/>
    </row>
    <row r="50" spans="1:15" ht="15">
      <c r="A50" s="12">
        <v>35</v>
      </c>
      <c r="B50" s="13" t="s">
        <v>31</v>
      </c>
      <c r="C50" s="14" t="s">
        <v>94</v>
      </c>
      <c r="D50" s="15" t="s">
        <v>2</v>
      </c>
      <c r="E50" s="16" t="s">
        <v>2</v>
      </c>
      <c r="F50" s="16"/>
      <c r="G50" s="17">
        <f>VLOOKUP(B50,'[2]Brokers'!$B$9:$Z$71,7,0)</f>
        <v>0</v>
      </c>
      <c r="H50" s="17">
        <f>VLOOKUP(B50,'[2]Brokers'!$B$9:$AA$66,24,0)</f>
        <v>0</v>
      </c>
      <c r="I50" s="17">
        <f>VLOOKUP(B50,'[2]Brokers'!$B$9:$M$66,12,0)</f>
        <v>0</v>
      </c>
      <c r="J50" s="17">
        <f>VLOOKUP(B50,'[2]Brokers'!$B$9:$R$66,17,0)</f>
        <v>0</v>
      </c>
      <c r="K50" s="17">
        <f>VLOOKUP(B50,'[2]Brokers'!$B$9:$T$66,19,0)</f>
        <v>0</v>
      </c>
      <c r="L50" s="18">
        <f t="shared" si="0"/>
        <v>0</v>
      </c>
      <c r="M50" s="19">
        <f>VLOOKUP(B50,'[3]Sheet11'!$B$9:$AB$66,27,0)</f>
        <v>48131000</v>
      </c>
      <c r="N50" s="20">
        <f>M50/$M$74</f>
        <v>5.0115293982481923E-05</v>
      </c>
      <c r="O50" s="19"/>
    </row>
    <row r="51" spans="1:15" ht="15">
      <c r="A51" s="12">
        <v>36</v>
      </c>
      <c r="B51" s="13" t="s">
        <v>36</v>
      </c>
      <c r="C51" s="14" t="s">
        <v>99</v>
      </c>
      <c r="D51" s="15" t="s">
        <v>2</v>
      </c>
      <c r="E51" s="16"/>
      <c r="F51" s="16"/>
      <c r="G51" s="17">
        <f>VLOOKUP(B51,'[2]Brokers'!$B$9:$Z$71,7,0)</f>
        <v>11114312.1</v>
      </c>
      <c r="H51" s="17">
        <f>VLOOKUP(B51,'[2]Brokers'!$B$9:$AA$66,24,0)</f>
        <v>0</v>
      </c>
      <c r="I51" s="17">
        <f>VLOOKUP(B51,'[2]Brokers'!$B$9:$M$66,12,0)</f>
        <v>1100000</v>
      </c>
      <c r="J51" s="17">
        <f>VLOOKUP(B51,'[2]Brokers'!$B$9:$R$66,17,0)</f>
        <v>0</v>
      </c>
      <c r="K51" s="17">
        <f>VLOOKUP(B51,'[2]Brokers'!$B$9:$T$66,19,0)</f>
        <v>0</v>
      </c>
      <c r="L51" s="18">
        <f>G51+H51+I51+J51+K51</f>
        <v>12214312.1</v>
      </c>
      <c r="M51" s="19">
        <f>VLOOKUP(B51,'[3]Sheet11'!$B$9:$AB$66,27,0)</f>
        <v>38373670.1</v>
      </c>
      <c r="N51" s="20">
        <f>M51/$M$74</f>
        <v>3.995569920110275E-05</v>
      </c>
      <c r="O51" s="19"/>
    </row>
    <row r="52" spans="1:15" ht="15">
      <c r="A52" s="12">
        <v>37</v>
      </c>
      <c r="B52" s="13" t="s">
        <v>34</v>
      </c>
      <c r="C52" s="14" t="s">
        <v>97</v>
      </c>
      <c r="D52" s="15" t="s">
        <v>2</v>
      </c>
      <c r="E52" s="16"/>
      <c r="F52" s="16"/>
      <c r="G52" s="17">
        <f>VLOOKUP(B52,'[2]Brokers'!$B$9:$Z$71,7,0)</f>
        <v>104800</v>
      </c>
      <c r="H52" s="17">
        <f>VLOOKUP(B52,'[2]Brokers'!$B$9:$AA$66,24,0)</f>
        <v>0</v>
      </c>
      <c r="I52" s="17">
        <f>VLOOKUP(B52,'[2]Brokers'!$B$9:$M$66,12,0)</f>
        <v>0</v>
      </c>
      <c r="J52" s="17">
        <f>VLOOKUP(B52,'[2]Brokers'!$B$9:$R$66,17,0)</f>
        <v>0</v>
      </c>
      <c r="K52" s="17">
        <f>VLOOKUP(B52,'[2]Brokers'!$B$9:$T$66,19,0)</f>
        <v>0</v>
      </c>
      <c r="L52" s="18">
        <f t="shared" si="0"/>
        <v>104800</v>
      </c>
      <c r="M52" s="19">
        <f>VLOOKUP(B52,'[3]Sheet11'!$B$9:$AB$66,27,0)</f>
        <v>33079359</v>
      </c>
      <c r="N52" s="20">
        <f>M52/$M$74</f>
        <v>3.444311984037438E-05</v>
      </c>
      <c r="O52" s="19"/>
    </row>
    <row r="53" spans="1:15" ht="15">
      <c r="A53" s="12">
        <v>38</v>
      </c>
      <c r="B53" s="13" t="s">
        <v>41</v>
      </c>
      <c r="C53" s="14" t="s">
        <v>103</v>
      </c>
      <c r="D53" s="15" t="s">
        <v>2</v>
      </c>
      <c r="E53" s="16"/>
      <c r="F53" s="16"/>
      <c r="G53" s="17">
        <f>VLOOKUP(B53,'[2]Brokers'!$B$9:$Z$71,7,0)</f>
        <v>3922388.6</v>
      </c>
      <c r="H53" s="17">
        <f>VLOOKUP(B53,'[2]Brokers'!$B$9:$AA$66,24,0)</f>
        <v>0</v>
      </c>
      <c r="I53" s="17">
        <f>VLOOKUP(B53,'[2]Brokers'!$B$9:$M$66,12,0)</f>
        <v>2400400</v>
      </c>
      <c r="J53" s="17">
        <f>VLOOKUP(B53,'[2]Brokers'!$B$9:$R$66,17,0)</f>
        <v>0</v>
      </c>
      <c r="K53" s="17">
        <f>VLOOKUP(B53,'[2]Brokers'!$B$9:$T$66,19,0)</f>
        <v>0</v>
      </c>
      <c r="L53" s="18">
        <f>G53+H53+I53+J53+K53</f>
        <v>6322788.6</v>
      </c>
      <c r="M53" s="19">
        <f>VLOOKUP(B53,'[3]Sheet11'!$B$9:$AB$66,27,0)</f>
        <v>29163425.4</v>
      </c>
      <c r="N53" s="20">
        <f>M53/$M$74</f>
        <v>3.0365744269954506E-05</v>
      </c>
      <c r="O53" s="19"/>
    </row>
    <row r="54" spans="1:15" ht="15">
      <c r="A54" s="12">
        <v>39</v>
      </c>
      <c r="B54" s="13" t="s">
        <v>40</v>
      </c>
      <c r="C54" s="14" t="s">
        <v>102</v>
      </c>
      <c r="D54" s="15" t="s">
        <v>2</v>
      </c>
      <c r="E54" s="16"/>
      <c r="F54" s="16"/>
      <c r="G54" s="17">
        <f>VLOOKUP(B54,'[2]Brokers'!$B$9:$Z$71,7,0)</f>
        <v>715716</v>
      </c>
      <c r="H54" s="17">
        <f>VLOOKUP(B54,'[2]Brokers'!$B$9:$AA$66,24,0)</f>
        <v>0</v>
      </c>
      <c r="I54" s="17">
        <f>VLOOKUP(B54,'[2]Brokers'!$B$9:$M$66,12,0)</f>
        <v>168000</v>
      </c>
      <c r="J54" s="17">
        <f>VLOOKUP(B54,'[2]Brokers'!$B$9:$R$66,17,0)</f>
        <v>0</v>
      </c>
      <c r="K54" s="17">
        <f>VLOOKUP(B54,'[2]Brokers'!$B$9:$T$66,19,0)</f>
        <v>0</v>
      </c>
      <c r="L54" s="18">
        <f>G54+H54+I54+J54+K54</f>
        <v>883716</v>
      </c>
      <c r="M54" s="19">
        <f>VLOOKUP(B54,'[3]Sheet11'!$B$9:$AB$66,27,0)</f>
        <v>20668567.4</v>
      </c>
      <c r="N54" s="20">
        <f>M54/$M$74</f>
        <v>2.152066924534587E-05</v>
      </c>
      <c r="O54" s="19"/>
    </row>
    <row r="55" spans="1:15" ht="15">
      <c r="A55" s="12">
        <v>40</v>
      </c>
      <c r="B55" s="13" t="s">
        <v>39</v>
      </c>
      <c r="C55" s="14" t="s">
        <v>101</v>
      </c>
      <c r="D55" s="15" t="s">
        <v>2</v>
      </c>
      <c r="E55" s="16"/>
      <c r="F55" s="16"/>
      <c r="G55" s="17">
        <f>VLOOKUP(B55,'[2]Brokers'!$B$9:$Z$71,7,0)</f>
        <v>1906753.1</v>
      </c>
      <c r="H55" s="17">
        <f>VLOOKUP(B55,'[2]Brokers'!$B$9:$AA$66,24,0)</f>
        <v>0</v>
      </c>
      <c r="I55" s="17">
        <f>VLOOKUP(B55,'[2]Brokers'!$B$9:$M$66,12,0)</f>
        <v>0</v>
      </c>
      <c r="J55" s="17">
        <f>VLOOKUP(B55,'[2]Brokers'!$B$9:$R$66,17,0)</f>
        <v>0</v>
      </c>
      <c r="K55" s="17">
        <f>VLOOKUP(B55,'[2]Brokers'!$B$9:$T$66,19,0)</f>
        <v>0</v>
      </c>
      <c r="L55" s="18">
        <f>G55+H55+I55+J55+K55</f>
        <v>1906753.1</v>
      </c>
      <c r="M55" s="19">
        <f>VLOOKUP(B55,'[3]Sheet11'!$B$9:$AB$66,27,0)</f>
        <v>19645008.6</v>
      </c>
      <c r="N55" s="20">
        <f>M55/$M$74</f>
        <v>2.0454912245276136E-05</v>
      </c>
      <c r="O55" s="19"/>
    </row>
    <row r="56" spans="1:15" ht="15">
      <c r="A56" s="12">
        <v>41</v>
      </c>
      <c r="B56" s="13" t="s">
        <v>43</v>
      </c>
      <c r="C56" s="14" t="s">
        <v>105</v>
      </c>
      <c r="D56" s="15" t="s">
        <v>2</v>
      </c>
      <c r="E56" s="16" t="s">
        <v>2</v>
      </c>
      <c r="F56" s="16" t="s">
        <v>2</v>
      </c>
      <c r="G56" s="17">
        <f>VLOOKUP(B56,'[2]Brokers'!$B$9:$Z$71,7,0)</f>
        <v>3759216.02</v>
      </c>
      <c r="H56" s="17">
        <f>VLOOKUP(B56,'[2]Brokers'!$B$9:$AA$66,24,0)</f>
        <v>0</v>
      </c>
      <c r="I56" s="17">
        <f>VLOOKUP(B56,'[2]Brokers'!$B$9:$M$66,12,0)</f>
        <v>1685200</v>
      </c>
      <c r="J56" s="17">
        <f>VLOOKUP(B56,'[2]Brokers'!$B$9:$R$66,17,0)</f>
        <v>0</v>
      </c>
      <c r="K56" s="17">
        <f>VLOOKUP(B56,'[2]Brokers'!$B$9:$T$66,19,0)</f>
        <v>0</v>
      </c>
      <c r="L56" s="18">
        <f>G56+H56+I56+J56+K56</f>
        <v>5444416.02</v>
      </c>
      <c r="M56" s="19">
        <f>VLOOKUP(B56,'[3]Sheet11'!$B$9:$AB$66,27,0)</f>
        <v>7841963.0200000005</v>
      </c>
      <c r="N56" s="20">
        <f>M56/$M$74</f>
        <v>8.165263180633101E-06</v>
      </c>
      <c r="O56" s="19"/>
    </row>
    <row r="57" spans="1:15" ht="15">
      <c r="A57" s="12">
        <v>42</v>
      </c>
      <c r="B57" s="13" t="s">
        <v>44</v>
      </c>
      <c r="C57" s="14" t="s">
        <v>44</v>
      </c>
      <c r="D57" s="15" t="s">
        <v>2</v>
      </c>
      <c r="E57" s="16"/>
      <c r="F57" s="16"/>
      <c r="G57" s="17">
        <f>VLOOKUP(B57,'[2]Brokers'!$B$9:$Z$71,7,0)</f>
        <v>0</v>
      </c>
      <c r="H57" s="17">
        <f>VLOOKUP(B57,'[2]Brokers'!$B$9:$AA$66,24,0)</f>
        <v>0</v>
      </c>
      <c r="I57" s="17">
        <f>VLOOKUP(B57,'[2]Brokers'!$B$9:$M$66,12,0)</f>
        <v>0</v>
      </c>
      <c r="J57" s="17">
        <f>VLOOKUP(B57,'[2]Brokers'!$B$9:$R$66,17,0)</f>
        <v>0</v>
      </c>
      <c r="K57" s="17">
        <f>VLOOKUP(B57,'[2]Brokers'!$B$9:$T$66,19,0)</f>
        <v>0</v>
      </c>
      <c r="L57" s="18">
        <f>G57+H57+I57+J57+K57</f>
        <v>0</v>
      </c>
      <c r="M57" s="19">
        <f>VLOOKUP(B57,'[3]Sheet11'!$B$9:$AB$66,27,0)</f>
        <v>5444500</v>
      </c>
      <c r="N57" s="20">
        <f>M57/$M$74</f>
        <v>5.66896008991342E-06</v>
      </c>
      <c r="O57" s="19"/>
    </row>
    <row r="58" spans="1:15" ht="15">
      <c r="A58" s="12">
        <v>43</v>
      </c>
      <c r="B58" s="13" t="s">
        <v>42</v>
      </c>
      <c r="C58" s="14" t="s">
        <v>104</v>
      </c>
      <c r="D58" s="15" t="s">
        <v>2</v>
      </c>
      <c r="E58" s="16" t="s">
        <v>2</v>
      </c>
      <c r="F58" s="16" t="s">
        <v>2</v>
      </c>
      <c r="G58" s="17">
        <f>VLOOKUP(B58,'[2]Brokers'!$B$9:$Z$71,7,0)</f>
        <v>0</v>
      </c>
      <c r="H58" s="17">
        <f>VLOOKUP(B58,'[2]Brokers'!$B$9:$AA$66,24,0)</f>
        <v>0</v>
      </c>
      <c r="I58" s="17">
        <f>VLOOKUP(B58,'[2]Brokers'!$B$9:$M$66,12,0)</f>
        <v>0</v>
      </c>
      <c r="J58" s="17">
        <f>VLOOKUP(B58,'[2]Brokers'!$B$9:$R$66,17,0)</f>
        <v>0</v>
      </c>
      <c r="K58" s="17">
        <f>VLOOKUP(B58,'[2]Brokers'!$B$9:$T$66,19,0)</f>
        <v>0</v>
      </c>
      <c r="L58" s="18">
        <f t="shared" si="0"/>
        <v>0</v>
      </c>
      <c r="M58" s="19">
        <f>VLOOKUP(B58,'[3]Sheet11'!$B$9:$AB$66,27,0)</f>
        <v>1156040</v>
      </c>
      <c r="N58" s="20">
        <f>M58/$M$74</f>
        <v>1.2036999949202884E-06</v>
      </c>
      <c r="O58" s="19"/>
    </row>
    <row r="59" spans="1:15" ht="15">
      <c r="A59" s="12">
        <v>44</v>
      </c>
      <c r="B59" s="13" t="s">
        <v>45</v>
      </c>
      <c r="C59" s="14" t="s">
        <v>106</v>
      </c>
      <c r="D59" s="15" t="s">
        <v>2</v>
      </c>
      <c r="E59" s="16" t="s">
        <v>2</v>
      </c>
      <c r="F59" s="16" t="s">
        <v>2</v>
      </c>
      <c r="G59" s="17">
        <f>VLOOKUP(B59,'[2]Brokers'!$B$9:$Z$71,7,0)</f>
        <v>0</v>
      </c>
      <c r="H59" s="17">
        <f>VLOOKUP(B59,'[2]Brokers'!$B$9:$AA$66,24,0)</f>
        <v>0</v>
      </c>
      <c r="I59" s="17">
        <f>VLOOKUP(B59,'[2]Brokers'!$B$9:$M$66,12,0)</f>
        <v>0</v>
      </c>
      <c r="J59" s="17">
        <f>VLOOKUP(B59,'[2]Brokers'!$B$9:$R$66,17,0)</f>
        <v>0</v>
      </c>
      <c r="K59" s="17">
        <f>VLOOKUP(B59,'[2]Brokers'!$B$9:$T$66,19,0)</f>
        <v>0</v>
      </c>
      <c r="L59" s="18">
        <f t="shared" si="0"/>
        <v>0</v>
      </c>
      <c r="M59" s="19">
        <f>VLOOKUP(B59,'[3]Sheet11'!$B$9:$AB$66,27,0)</f>
        <v>0</v>
      </c>
      <c r="N59" s="20">
        <f>M59/$M$74</f>
        <v>0</v>
      </c>
      <c r="O59" s="19"/>
    </row>
    <row r="60" spans="1:15" ht="15">
      <c r="A60" s="12">
        <v>45</v>
      </c>
      <c r="B60" s="13" t="s">
        <v>47</v>
      </c>
      <c r="C60" s="14" t="s">
        <v>108</v>
      </c>
      <c r="D60" s="15" t="s">
        <v>2</v>
      </c>
      <c r="E60" s="16"/>
      <c r="F60" s="16"/>
      <c r="G60" s="17">
        <f>VLOOKUP(B60,'[2]Brokers'!$B$9:$Z$71,7,0)</f>
        <v>0</v>
      </c>
      <c r="H60" s="17">
        <f>VLOOKUP(B60,'[2]Brokers'!$B$9:$AA$66,24,0)</f>
        <v>0</v>
      </c>
      <c r="I60" s="17">
        <f>VLOOKUP(B60,'[2]Brokers'!$B$9:$M$66,12,0)</f>
        <v>0</v>
      </c>
      <c r="J60" s="17">
        <f>VLOOKUP(B60,'[2]Brokers'!$B$9:$R$66,17,0)</f>
        <v>0</v>
      </c>
      <c r="K60" s="17">
        <f>VLOOKUP(B60,'[2]Brokers'!$B$9:$T$66,19,0)</f>
        <v>0</v>
      </c>
      <c r="L60" s="18">
        <f t="shared" si="0"/>
        <v>0</v>
      </c>
      <c r="M60" s="19">
        <f>VLOOKUP(B60,'[3]Sheet11'!$B$9:$AB$66,27,0)</f>
        <v>0</v>
      </c>
      <c r="N60" s="20">
        <f>M60/$M$74</f>
        <v>0</v>
      </c>
      <c r="O60" s="19"/>
    </row>
    <row r="61" spans="1:15" ht="15">
      <c r="A61" s="12">
        <v>46</v>
      </c>
      <c r="B61" s="13" t="s">
        <v>49</v>
      </c>
      <c r="C61" s="14" t="s">
        <v>49</v>
      </c>
      <c r="D61" s="15" t="s">
        <v>2</v>
      </c>
      <c r="E61" s="15" t="s">
        <v>2</v>
      </c>
      <c r="F61" s="16"/>
      <c r="G61" s="17">
        <f>VLOOKUP(B61,'[2]Brokers'!$B$9:$Z$71,7,0)</f>
        <v>0</v>
      </c>
      <c r="H61" s="17">
        <f>VLOOKUP(B61,'[2]Brokers'!$B$9:$AA$66,24,0)</f>
        <v>0</v>
      </c>
      <c r="I61" s="17">
        <f>VLOOKUP(B61,'[2]Brokers'!$B$9:$M$66,12,0)</f>
        <v>0</v>
      </c>
      <c r="J61" s="17">
        <f>VLOOKUP(B61,'[2]Brokers'!$B$9:$R$66,17,0)</f>
        <v>0</v>
      </c>
      <c r="K61" s="17">
        <f>VLOOKUP(B61,'[2]Brokers'!$B$9:$T$66,19,0)</f>
        <v>0</v>
      </c>
      <c r="L61" s="18">
        <f t="shared" si="0"/>
        <v>0</v>
      </c>
      <c r="M61" s="19">
        <f>VLOOKUP(B61,'[3]Sheet11'!$B$9:$AB$66,27,0)</f>
        <v>0</v>
      </c>
      <c r="N61" s="20">
        <f>M61/$M$74</f>
        <v>0</v>
      </c>
      <c r="O61" s="19"/>
    </row>
    <row r="62" spans="1:15" ht="15">
      <c r="A62" s="12">
        <v>47</v>
      </c>
      <c r="B62" s="13" t="s">
        <v>50</v>
      </c>
      <c r="C62" s="14" t="s">
        <v>50</v>
      </c>
      <c r="D62" s="15" t="s">
        <v>2</v>
      </c>
      <c r="E62" s="16"/>
      <c r="F62" s="16"/>
      <c r="G62" s="17">
        <f>VLOOKUP(B62,'[2]Brokers'!$B$9:$Z$71,7,0)</f>
        <v>0</v>
      </c>
      <c r="H62" s="17">
        <f>VLOOKUP(B62,'[2]Brokers'!$B$9:$AA$66,24,0)</f>
        <v>0</v>
      </c>
      <c r="I62" s="17">
        <f>VLOOKUP(B62,'[2]Brokers'!$B$9:$M$66,12,0)</f>
        <v>0</v>
      </c>
      <c r="J62" s="17">
        <f>VLOOKUP(B62,'[2]Brokers'!$B$9:$R$66,17,0)</f>
        <v>0</v>
      </c>
      <c r="K62" s="17">
        <f>VLOOKUP(B62,'[2]Brokers'!$B$9:$T$66,19,0)</f>
        <v>0</v>
      </c>
      <c r="L62" s="18">
        <f t="shared" si="0"/>
        <v>0</v>
      </c>
      <c r="M62" s="19">
        <f>VLOOKUP(B62,'[3]Sheet11'!$B$9:$AB$66,27,0)</f>
        <v>0</v>
      </c>
      <c r="N62" s="20">
        <f>M62/$M$74</f>
        <v>0</v>
      </c>
      <c r="O62" s="19"/>
    </row>
    <row r="63" spans="1:15" ht="15">
      <c r="A63" s="12">
        <v>48</v>
      </c>
      <c r="B63" s="13" t="s">
        <v>52</v>
      </c>
      <c r="C63" s="14" t="s">
        <v>52</v>
      </c>
      <c r="D63" s="15" t="s">
        <v>2</v>
      </c>
      <c r="E63" s="16"/>
      <c r="F63" s="16"/>
      <c r="G63" s="17">
        <f>VLOOKUP(B63,'[2]Brokers'!$B$9:$Z$71,7,0)</f>
        <v>0</v>
      </c>
      <c r="H63" s="17">
        <f>VLOOKUP(B63,'[2]Brokers'!$B$9:$AA$66,24,0)</f>
        <v>0</v>
      </c>
      <c r="I63" s="17">
        <f>VLOOKUP(B63,'[2]Brokers'!$B$9:$M$66,12,0)</f>
        <v>0</v>
      </c>
      <c r="J63" s="17">
        <f>VLOOKUP(B63,'[2]Brokers'!$B$9:$R$66,17,0)</f>
        <v>0</v>
      </c>
      <c r="K63" s="17">
        <f>VLOOKUP(B63,'[2]Brokers'!$B$9:$T$66,19,0)</f>
        <v>0</v>
      </c>
      <c r="L63" s="18">
        <f t="shared" si="0"/>
        <v>0</v>
      </c>
      <c r="M63" s="19">
        <f>VLOOKUP(B63,'[3]Sheet11'!$B$9:$AB$66,27,0)</f>
        <v>0</v>
      </c>
      <c r="N63" s="20">
        <f>M63/$M$74</f>
        <v>0</v>
      </c>
      <c r="O63" s="19"/>
    </row>
    <row r="64" spans="1:15" ht="15">
      <c r="A64" s="12">
        <v>49</v>
      </c>
      <c r="B64" s="13" t="s">
        <v>55</v>
      </c>
      <c r="C64" s="14" t="s">
        <v>111</v>
      </c>
      <c r="D64" s="15" t="s">
        <v>2</v>
      </c>
      <c r="E64" s="16"/>
      <c r="F64" s="16"/>
      <c r="G64" s="17">
        <f>VLOOKUP(B64,'[2]Brokers'!$B$9:$Z$71,7,0)</f>
        <v>0</v>
      </c>
      <c r="H64" s="17">
        <f>VLOOKUP(B64,'[2]Brokers'!$B$9:$AA$66,24,0)</f>
        <v>0</v>
      </c>
      <c r="I64" s="17">
        <f>VLOOKUP(B64,'[2]Brokers'!$B$9:$M$66,12,0)</f>
        <v>0</v>
      </c>
      <c r="J64" s="17">
        <f>VLOOKUP(B64,'[2]Brokers'!$B$9:$R$66,17,0)</f>
        <v>0</v>
      </c>
      <c r="K64" s="17">
        <f>VLOOKUP(B64,'[2]Brokers'!$B$9:$T$66,19,0)</f>
        <v>0</v>
      </c>
      <c r="L64" s="18">
        <f>G64+H64+I64+J64+K64</f>
        <v>0</v>
      </c>
      <c r="M64" s="19">
        <f>VLOOKUP(B64,'[3]Sheet11'!$B$9:$AB$66,27,0)</f>
        <v>0</v>
      </c>
      <c r="N64" s="20">
        <f>M64/$M$74</f>
        <v>0</v>
      </c>
      <c r="O64" s="19"/>
    </row>
    <row r="65" spans="1:16" ht="15">
      <c r="A65" s="12">
        <v>50</v>
      </c>
      <c r="B65" s="13" t="s">
        <v>57</v>
      </c>
      <c r="C65" s="14" t="s">
        <v>113</v>
      </c>
      <c r="D65" s="15" t="s">
        <v>2</v>
      </c>
      <c r="E65" s="16"/>
      <c r="F65" s="16"/>
      <c r="G65" s="17">
        <f>VLOOKUP(B65,'[2]Brokers'!$B$9:$Z$71,7,0)</f>
        <v>0</v>
      </c>
      <c r="H65" s="17">
        <f>VLOOKUP(B65,'[2]Brokers'!$B$9:$AA$66,24,0)</f>
        <v>0</v>
      </c>
      <c r="I65" s="17">
        <f>VLOOKUP(B65,'[2]Brokers'!$B$9:$M$66,12,0)</f>
        <v>0</v>
      </c>
      <c r="J65" s="17">
        <f>VLOOKUP(B65,'[2]Brokers'!$B$9:$R$66,17,0)</f>
        <v>0</v>
      </c>
      <c r="K65" s="17">
        <f>VLOOKUP(B65,'[2]Brokers'!$B$9:$T$66,19,0)</f>
        <v>0</v>
      </c>
      <c r="L65" s="18">
        <f t="shared" si="0"/>
        <v>0</v>
      </c>
      <c r="M65" s="19">
        <f>VLOOKUP(B65,'[3]Sheet11'!$B$9:$AB$66,27,0)</f>
        <v>0</v>
      </c>
      <c r="N65" s="20">
        <f>M65/$M$74</f>
        <v>0</v>
      </c>
      <c r="O65" s="19"/>
      <c r="P65" s="25"/>
    </row>
    <row r="66" spans="1:15" ht="15">
      <c r="A66" s="12">
        <v>51</v>
      </c>
      <c r="B66" s="13" t="s">
        <v>56</v>
      </c>
      <c r="C66" s="14" t="s">
        <v>112</v>
      </c>
      <c r="D66" s="15"/>
      <c r="E66" s="16"/>
      <c r="F66" s="16"/>
      <c r="G66" s="17">
        <f>VLOOKUP(B66,'[2]Brokers'!$B$9:$Z$71,7,0)</f>
        <v>0</v>
      </c>
      <c r="H66" s="17">
        <f>VLOOKUP(B66,'[2]Brokers'!$B$9:$AA$66,24,0)</f>
        <v>0</v>
      </c>
      <c r="I66" s="17">
        <f>VLOOKUP(B66,'[2]Brokers'!$B$9:$M$66,12,0)</f>
        <v>0</v>
      </c>
      <c r="J66" s="17">
        <f>VLOOKUP(B66,'[2]Brokers'!$B$9:$R$66,17,0)</f>
        <v>0</v>
      </c>
      <c r="K66" s="17">
        <f>VLOOKUP(B66,'[2]Brokers'!$B$9:$T$66,19,0)</f>
        <v>0</v>
      </c>
      <c r="L66" s="18">
        <f aca="true" t="shared" si="2" ref="L66:L71">G66+H66+I66+J66+K66</f>
        <v>0</v>
      </c>
      <c r="M66" s="19">
        <f>VLOOKUP(B66,'[3]Sheet11'!$B$9:$AB$66,27,0)</f>
        <v>0</v>
      </c>
      <c r="N66" s="20">
        <f>M66/$M$74</f>
        <v>0</v>
      </c>
      <c r="O66" s="19"/>
    </row>
    <row r="67" spans="1:15" ht="15">
      <c r="A67" s="12">
        <v>52</v>
      </c>
      <c r="B67" s="13" t="s">
        <v>53</v>
      </c>
      <c r="C67" s="14" t="s">
        <v>110</v>
      </c>
      <c r="D67" s="15"/>
      <c r="E67" s="16"/>
      <c r="F67" s="16"/>
      <c r="G67" s="17">
        <f>VLOOKUP(B67,'[2]Brokers'!$B$9:$Z$71,7,0)</f>
        <v>0</v>
      </c>
      <c r="H67" s="17">
        <f>VLOOKUP(B67,'[2]Brokers'!$B$9:$AA$66,24,0)</f>
        <v>0</v>
      </c>
      <c r="I67" s="17">
        <f>VLOOKUP(B67,'[2]Brokers'!$B$9:$M$66,12,0)</f>
        <v>0</v>
      </c>
      <c r="J67" s="17">
        <f>VLOOKUP(B67,'[2]Brokers'!$B$9:$R$66,17,0)</f>
        <v>0</v>
      </c>
      <c r="K67" s="17">
        <f>VLOOKUP(B67,'[2]Brokers'!$B$9:$T$66,19,0)</f>
        <v>0</v>
      </c>
      <c r="L67" s="18">
        <f t="shared" si="2"/>
        <v>0</v>
      </c>
      <c r="M67" s="19">
        <f>VLOOKUP(B67,'[3]Sheet11'!$B$9:$AB$66,27,0)</f>
        <v>0</v>
      </c>
      <c r="N67" s="20">
        <f>M67/$M$74</f>
        <v>0</v>
      </c>
      <c r="O67" s="19"/>
    </row>
    <row r="68" spans="1:15" ht="15">
      <c r="A68" s="12">
        <v>53</v>
      </c>
      <c r="B68" s="13" t="s">
        <v>54</v>
      </c>
      <c r="C68" s="14" t="s">
        <v>54</v>
      </c>
      <c r="D68" s="15"/>
      <c r="E68" s="16"/>
      <c r="F68" s="16"/>
      <c r="G68" s="17">
        <f>VLOOKUP(B68,'[2]Brokers'!$B$9:$Z$71,7,0)</f>
        <v>0</v>
      </c>
      <c r="H68" s="17">
        <f>VLOOKUP(B68,'[2]Brokers'!$B$9:$AA$66,24,0)</f>
        <v>0</v>
      </c>
      <c r="I68" s="17">
        <f>VLOOKUP(B68,'[2]Brokers'!$B$9:$M$66,12,0)</f>
        <v>0</v>
      </c>
      <c r="J68" s="17">
        <f>VLOOKUP(B68,'[2]Brokers'!$B$9:$R$66,17,0)</f>
        <v>0</v>
      </c>
      <c r="K68" s="17">
        <f>VLOOKUP(B68,'[2]Brokers'!$B$9:$T$66,19,0)</f>
        <v>0</v>
      </c>
      <c r="L68" s="18">
        <f t="shared" si="2"/>
        <v>0</v>
      </c>
      <c r="M68" s="19">
        <f>VLOOKUP(B68,'[3]Sheet11'!$B$9:$AB$66,27,0)</f>
        <v>0</v>
      </c>
      <c r="N68" s="20">
        <f>M68/$M$74</f>
        <v>0</v>
      </c>
      <c r="O68" s="19"/>
    </row>
    <row r="69" spans="1:15" ht="15">
      <c r="A69" s="12">
        <v>54</v>
      </c>
      <c r="B69" s="13" t="s">
        <v>51</v>
      </c>
      <c r="C69" s="14" t="s">
        <v>109</v>
      </c>
      <c r="D69" s="15"/>
      <c r="E69" s="16"/>
      <c r="F69" s="16"/>
      <c r="G69" s="17">
        <f>VLOOKUP(B69,'[2]Brokers'!$B$9:$Z$71,7,0)</f>
        <v>0</v>
      </c>
      <c r="H69" s="17">
        <f>VLOOKUP(B69,'[2]Brokers'!$B$9:$AA$66,24,0)</f>
        <v>0</v>
      </c>
      <c r="I69" s="17">
        <f>VLOOKUP(B69,'[2]Brokers'!$B$9:$M$66,12,0)</f>
        <v>0</v>
      </c>
      <c r="J69" s="17">
        <f>VLOOKUP(B69,'[2]Brokers'!$B$9:$R$66,17,0)</f>
        <v>0</v>
      </c>
      <c r="K69" s="17">
        <f>VLOOKUP(B69,'[2]Brokers'!$B$9:$T$66,19,0)</f>
        <v>0</v>
      </c>
      <c r="L69" s="18">
        <f t="shared" si="2"/>
        <v>0</v>
      </c>
      <c r="M69" s="19">
        <f>VLOOKUP(B69,'[3]Sheet11'!$B$9:$AB$66,27,0)</f>
        <v>0</v>
      </c>
      <c r="N69" s="20">
        <f>M69/$M$74</f>
        <v>0</v>
      </c>
      <c r="O69" s="19"/>
    </row>
    <row r="70" spans="1:15" ht="15">
      <c r="A70" s="12">
        <v>55</v>
      </c>
      <c r="B70" s="13" t="s">
        <v>48</v>
      </c>
      <c r="C70" s="14" t="s">
        <v>48</v>
      </c>
      <c r="D70" s="15"/>
      <c r="E70" s="16"/>
      <c r="F70" s="16"/>
      <c r="G70" s="17">
        <f>VLOOKUP(B70,'[2]Brokers'!$B$9:$Z$71,7,0)</f>
        <v>0</v>
      </c>
      <c r="H70" s="17">
        <f>VLOOKUP(B70,'[2]Brokers'!$B$9:$AA$66,24,0)</f>
        <v>0</v>
      </c>
      <c r="I70" s="17">
        <f>VLOOKUP(B70,'[2]Brokers'!$B$9:$M$66,12,0)</f>
        <v>0</v>
      </c>
      <c r="J70" s="17">
        <f>VLOOKUP(B70,'[2]Brokers'!$B$9:$R$66,17,0)</f>
        <v>0</v>
      </c>
      <c r="K70" s="17">
        <f>VLOOKUP(B70,'[2]Brokers'!$B$9:$T$66,19,0)</f>
        <v>0</v>
      </c>
      <c r="L70" s="18">
        <f t="shared" si="2"/>
        <v>0</v>
      </c>
      <c r="M70" s="19">
        <f>VLOOKUP(B70,'[3]Sheet11'!$B$9:$AB$66,27,0)</f>
        <v>0</v>
      </c>
      <c r="N70" s="20">
        <f>M70/$M$74</f>
        <v>0</v>
      </c>
      <c r="O70" s="19"/>
    </row>
    <row r="71" spans="1:15" ht="15">
      <c r="A71" s="12">
        <v>56</v>
      </c>
      <c r="B71" s="13" t="s">
        <v>46</v>
      </c>
      <c r="C71" s="14" t="s">
        <v>107</v>
      </c>
      <c r="D71" s="15"/>
      <c r="E71" s="16"/>
      <c r="F71" s="16"/>
      <c r="G71" s="17">
        <f>VLOOKUP(B71,'[2]Brokers'!$B$9:$Z$71,7,0)</f>
        <v>0</v>
      </c>
      <c r="H71" s="17">
        <f>VLOOKUP(B71,'[2]Brokers'!$B$9:$AA$66,24,0)</f>
        <v>0</v>
      </c>
      <c r="I71" s="17">
        <f>VLOOKUP(B71,'[2]Brokers'!$B$9:$M$66,12,0)</f>
        <v>0</v>
      </c>
      <c r="J71" s="17">
        <f>VLOOKUP(B71,'[2]Brokers'!$B$9:$R$66,17,0)</f>
        <v>0</v>
      </c>
      <c r="K71" s="17">
        <f>VLOOKUP(B71,'[2]Brokers'!$B$9:$T$66,19,0)</f>
        <v>0</v>
      </c>
      <c r="L71" s="18">
        <f t="shared" si="2"/>
        <v>0</v>
      </c>
      <c r="M71" s="19">
        <f>VLOOKUP(B71,'[3]Sheet11'!$B$9:$AB$66,27,0)</f>
        <v>0</v>
      </c>
      <c r="N71" s="20">
        <f>M71/$M$74</f>
        <v>0</v>
      </c>
      <c r="O71" s="19"/>
    </row>
    <row r="72" spans="1:16" ht="15">
      <c r="A72" s="12">
        <v>57</v>
      </c>
      <c r="B72" s="13" t="s">
        <v>58</v>
      </c>
      <c r="C72" s="14" t="s">
        <v>114</v>
      </c>
      <c r="D72" s="15"/>
      <c r="E72" s="16"/>
      <c r="F72" s="16"/>
      <c r="G72" s="17">
        <f>VLOOKUP(B72,'[2]Brokers'!$B$9:$Z$71,7,0)</f>
        <v>0</v>
      </c>
      <c r="H72" s="17">
        <f>VLOOKUP(B72,'[2]Brokers'!$B$9:$AA$66,24,0)</f>
        <v>0</v>
      </c>
      <c r="I72" s="17">
        <f>VLOOKUP(B72,'[2]Brokers'!$B$9:$M$66,12,0)</f>
        <v>0</v>
      </c>
      <c r="J72" s="17">
        <f>VLOOKUP(B72,'[2]Brokers'!$B$9:$R$66,17,0)</f>
        <v>0</v>
      </c>
      <c r="K72" s="17">
        <f>VLOOKUP(B72,'[2]Brokers'!$B$9:$T$66,19,0)</f>
        <v>0</v>
      </c>
      <c r="L72" s="18">
        <f t="shared" si="0"/>
        <v>0</v>
      </c>
      <c r="M72" s="19">
        <f>VLOOKUP(B72,'[3]Sheet11'!$B$9:$AB$66,27,0)</f>
        <v>0</v>
      </c>
      <c r="N72" s="20">
        <f>M72/$M$74</f>
        <v>0</v>
      </c>
      <c r="O72" s="19"/>
      <c r="P72" s="25"/>
    </row>
    <row r="73" spans="1:16" ht="15">
      <c r="A73" s="12">
        <v>58</v>
      </c>
      <c r="B73" s="13" t="s">
        <v>59</v>
      </c>
      <c r="C73" s="14" t="s">
        <v>115</v>
      </c>
      <c r="D73" s="15"/>
      <c r="E73" s="16"/>
      <c r="F73" s="16"/>
      <c r="G73" s="17">
        <f>VLOOKUP(B73,'[2]Brokers'!$B$9:$Z$71,7,0)</f>
        <v>0</v>
      </c>
      <c r="H73" s="17">
        <f>VLOOKUP(B73,'[2]Brokers'!$B$9:$AA$66,24,0)</f>
        <v>0</v>
      </c>
      <c r="I73" s="17">
        <f>VLOOKUP(B73,'[1]Brokers'!$B$9:$M$66,12,0)</f>
        <v>0</v>
      </c>
      <c r="J73" s="17">
        <f>VLOOKUP(B73,'[2]Brokers'!$B$9:$R$66,17,0)</f>
        <v>0</v>
      </c>
      <c r="K73" s="17">
        <f>VLOOKUP(B73,'[2]Brokers'!$B$9:$T$66,19,0)</f>
        <v>0</v>
      </c>
      <c r="L73" s="18">
        <f t="shared" si="0"/>
        <v>0</v>
      </c>
      <c r="M73" s="19">
        <f>VLOOKUP(B73,'[3]Sheet11'!$B$9:$AB$66,27,0)</f>
        <v>0</v>
      </c>
      <c r="N73" s="20">
        <f>M73/$M$74</f>
        <v>0</v>
      </c>
      <c r="O73" s="19"/>
      <c r="P73" s="25"/>
    </row>
    <row r="74" spans="1:16" ht="16.5" customHeight="1" thickBot="1">
      <c r="A74" s="38" t="s">
        <v>116</v>
      </c>
      <c r="B74" s="39"/>
      <c r="C74" s="40"/>
      <c r="D74" s="26">
        <f>COUNTA(D16:D73)</f>
        <v>50</v>
      </c>
      <c r="E74" s="26">
        <f>COUNTA(E16:E73)</f>
        <v>23</v>
      </c>
      <c r="F74" s="26">
        <f>COUNTA(F16:F73)</f>
        <v>13</v>
      </c>
      <c r="G74" s="27">
        <f>SUM(G16:G73)</f>
        <v>5937032017.4800005</v>
      </c>
      <c r="H74" s="27">
        <f>SUM(H16:H73)</f>
        <v>29858510560</v>
      </c>
      <c r="I74" s="27">
        <f>SUM(I16:I73)</f>
        <v>2677596000</v>
      </c>
      <c r="J74" s="27">
        <f>SUM(J16:J73)</f>
        <v>391800000</v>
      </c>
      <c r="K74" s="27">
        <f>SUM(K16:K73)</f>
        <v>0</v>
      </c>
      <c r="L74" s="27">
        <f>SUM(L16:L73)</f>
        <v>38864938577.47999</v>
      </c>
      <c r="M74" s="27">
        <f>SUM(M16:M73)</f>
        <v>960405420685.0399</v>
      </c>
      <c r="N74" s="34">
        <f>SUM(N16:N73)</f>
        <v>0.9999999999999997</v>
      </c>
      <c r="O74" s="28"/>
      <c r="P74" s="25"/>
    </row>
    <row r="75" spans="11:16" ht="15">
      <c r="K75" s="29"/>
      <c r="L75" s="30"/>
      <c r="N75" s="29"/>
      <c r="O75" s="28"/>
      <c r="P75" s="25"/>
    </row>
    <row r="76" spans="2:16" ht="27.6" customHeight="1">
      <c r="B76" s="53" t="s">
        <v>117</v>
      </c>
      <c r="C76" s="53"/>
      <c r="D76" s="53"/>
      <c r="E76" s="53"/>
      <c r="F76" s="53"/>
      <c r="H76" s="31"/>
      <c r="K76" s="29"/>
      <c r="L76" s="29"/>
      <c r="O76" s="28"/>
      <c r="P76" s="25"/>
    </row>
    <row r="77" spans="3:16" ht="27.6" customHeight="1">
      <c r="C77" s="54"/>
      <c r="D77" s="54"/>
      <c r="E77" s="54"/>
      <c r="F77" s="54"/>
      <c r="O77" s="28"/>
      <c r="P77" s="25"/>
    </row>
    <row r="78" spans="15:16" ht="15">
      <c r="O78" s="28"/>
      <c r="P78" s="25"/>
    </row>
    <row r="79" spans="15:16" ht="15">
      <c r="O79" s="28"/>
      <c r="P79" s="25"/>
    </row>
  </sheetData>
  <mergeCells count="18">
    <mergeCell ref="B76:F76"/>
    <mergeCell ref="C77:F77"/>
    <mergeCell ref="L14:L15"/>
    <mergeCell ref="M14:M15"/>
    <mergeCell ref="K14:K15"/>
    <mergeCell ref="J14:J15"/>
    <mergeCell ref="N14:N15"/>
    <mergeCell ref="A74:C74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</mergeCells>
  <printOptions/>
  <pageMargins left="0.7" right="0.7" top="0.75" bottom="0.75" header="0.3" footer="0.3"/>
  <pageSetup fitToHeight="2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Шинэболд</dc:creator>
  <cp:keywords/>
  <dc:description/>
  <cp:lastModifiedBy>Шинэболд</cp:lastModifiedBy>
  <cp:lastPrinted>2017-08-04T09:03:00Z</cp:lastPrinted>
  <dcterms:created xsi:type="dcterms:W3CDTF">2017-06-09T07:51:20Z</dcterms:created>
  <dcterms:modified xsi:type="dcterms:W3CDTF">2017-12-14T06:06:00Z</dcterms:modified>
  <cp:category/>
  <cp:version/>
  <cp:contentType/>
  <cp:contentStatus/>
</cp:coreProperties>
</file>