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932B2B1D-C3F8-4812-8F33-91980A2CA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Sheet1!$A$15:$O$68</definedName>
    <definedName name="_xlnm.Print_Area" localSheetId="0">Sheet1!$A$1:$N$70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6" i="1"/>
  <c r="L22" i="1"/>
  <c r="L19" i="1"/>
  <c r="L25" i="1"/>
  <c r="L17" i="1"/>
  <c r="L24" i="1"/>
  <c r="L21" i="1"/>
  <c r="L23" i="1"/>
  <c r="L26" i="1"/>
  <c r="L48" i="1"/>
  <c r="L34" i="1"/>
  <c r="L33" i="1"/>
  <c r="L36" i="1"/>
  <c r="L29" i="1"/>
  <c r="L31" i="1"/>
  <c r="L35" i="1"/>
  <c r="L37" i="1"/>
  <c r="L32" i="1"/>
  <c r="L44" i="1"/>
  <c r="L27" i="1"/>
  <c r="L39" i="1"/>
  <c r="L28" i="1"/>
  <c r="L30" i="1"/>
  <c r="L40" i="1"/>
  <c r="L43" i="1"/>
  <c r="L56" i="1"/>
  <c r="L45" i="1"/>
  <c r="L38" i="1"/>
  <c r="L52" i="1"/>
  <c r="L49" i="1"/>
  <c r="L41" i="1"/>
  <c r="L51" i="1"/>
  <c r="L57" i="1"/>
  <c r="L50" i="1"/>
  <c r="L58" i="1"/>
  <c r="L42" i="1"/>
  <c r="L47" i="1"/>
  <c r="L46" i="1"/>
  <c r="L59" i="1"/>
  <c r="L55" i="1"/>
  <c r="L60" i="1"/>
  <c r="L61" i="1"/>
  <c r="L62" i="1"/>
  <c r="L63" i="1"/>
  <c r="L54" i="1"/>
  <c r="L64" i="1"/>
  <c r="L65" i="1"/>
  <c r="L53" i="1"/>
  <c r="L67" i="1"/>
  <c r="L20" i="1"/>
  <c r="K18" i="1"/>
  <c r="K16" i="1"/>
  <c r="K22" i="1"/>
  <c r="K19" i="1"/>
  <c r="K25" i="1"/>
  <c r="K17" i="1"/>
  <c r="K24" i="1"/>
  <c r="K21" i="1"/>
  <c r="K23" i="1"/>
  <c r="K26" i="1"/>
  <c r="K48" i="1"/>
  <c r="K34" i="1"/>
  <c r="K33" i="1"/>
  <c r="K36" i="1"/>
  <c r="K29" i="1"/>
  <c r="K31" i="1"/>
  <c r="K35" i="1"/>
  <c r="K37" i="1"/>
  <c r="K32" i="1"/>
  <c r="K44" i="1"/>
  <c r="K27" i="1"/>
  <c r="K39" i="1"/>
  <c r="K28" i="1"/>
  <c r="K30" i="1"/>
  <c r="K40" i="1"/>
  <c r="K43" i="1"/>
  <c r="K56" i="1"/>
  <c r="K45" i="1"/>
  <c r="K38" i="1"/>
  <c r="K52" i="1"/>
  <c r="K49" i="1"/>
  <c r="K41" i="1"/>
  <c r="K51" i="1"/>
  <c r="K57" i="1"/>
  <c r="K50" i="1"/>
  <c r="K58" i="1"/>
  <c r="K42" i="1"/>
  <c r="K47" i="1"/>
  <c r="K46" i="1"/>
  <c r="K59" i="1"/>
  <c r="K55" i="1"/>
  <c r="K60" i="1"/>
  <c r="K61" i="1"/>
  <c r="K62" i="1"/>
  <c r="K63" i="1"/>
  <c r="K54" i="1"/>
  <c r="K64" i="1"/>
  <c r="K65" i="1"/>
  <c r="K53" i="1"/>
  <c r="K67" i="1"/>
  <c r="K20" i="1"/>
  <c r="I18" i="1"/>
  <c r="I16" i="1"/>
  <c r="I22" i="1"/>
  <c r="I19" i="1"/>
  <c r="I25" i="1"/>
  <c r="I17" i="1"/>
  <c r="I24" i="1"/>
  <c r="I21" i="1"/>
  <c r="I23" i="1"/>
  <c r="I26" i="1"/>
  <c r="I48" i="1"/>
  <c r="I34" i="1"/>
  <c r="I33" i="1"/>
  <c r="I36" i="1"/>
  <c r="I29" i="1"/>
  <c r="I31" i="1"/>
  <c r="I35" i="1"/>
  <c r="I37" i="1"/>
  <c r="I32" i="1"/>
  <c r="I44" i="1"/>
  <c r="I27" i="1"/>
  <c r="I39" i="1"/>
  <c r="I28" i="1"/>
  <c r="I30" i="1"/>
  <c r="I40" i="1"/>
  <c r="I43" i="1"/>
  <c r="I56" i="1"/>
  <c r="I45" i="1"/>
  <c r="I38" i="1"/>
  <c r="I52" i="1"/>
  <c r="I49" i="1"/>
  <c r="I41" i="1"/>
  <c r="I51" i="1"/>
  <c r="I57" i="1"/>
  <c r="I50" i="1"/>
  <c r="I58" i="1"/>
  <c r="I42" i="1"/>
  <c r="I47" i="1"/>
  <c r="I46" i="1"/>
  <c r="I59" i="1"/>
  <c r="I55" i="1"/>
  <c r="I60" i="1"/>
  <c r="I61" i="1"/>
  <c r="I62" i="1"/>
  <c r="I63" i="1"/>
  <c r="I54" i="1"/>
  <c r="I64" i="1"/>
  <c r="I65" i="1"/>
  <c r="I53" i="1"/>
  <c r="I67" i="1"/>
  <c r="I20" i="1"/>
  <c r="H18" i="1"/>
  <c r="H16" i="1"/>
  <c r="H22" i="1"/>
  <c r="H19" i="1"/>
  <c r="H25" i="1"/>
  <c r="H17" i="1"/>
  <c r="H24" i="1"/>
  <c r="H21" i="1"/>
  <c r="H23" i="1"/>
  <c r="H26" i="1"/>
  <c r="H48" i="1"/>
  <c r="H34" i="1"/>
  <c r="H33" i="1"/>
  <c r="H36" i="1"/>
  <c r="H29" i="1"/>
  <c r="H31" i="1"/>
  <c r="H35" i="1"/>
  <c r="H37" i="1"/>
  <c r="H32" i="1"/>
  <c r="H44" i="1"/>
  <c r="H27" i="1"/>
  <c r="H39" i="1"/>
  <c r="H28" i="1"/>
  <c r="H30" i="1"/>
  <c r="H40" i="1"/>
  <c r="H43" i="1"/>
  <c r="H56" i="1"/>
  <c r="H45" i="1"/>
  <c r="H38" i="1"/>
  <c r="H52" i="1"/>
  <c r="H49" i="1"/>
  <c r="H41" i="1"/>
  <c r="H51" i="1"/>
  <c r="H57" i="1"/>
  <c r="H50" i="1"/>
  <c r="H58" i="1"/>
  <c r="H42" i="1"/>
  <c r="H47" i="1"/>
  <c r="H46" i="1"/>
  <c r="H59" i="1"/>
  <c r="H55" i="1"/>
  <c r="H60" i="1"/>
  <c r="H61" i="1"/>
  <c r="H62" i="1"/>
  <c r="H63" i="1"/>
  <c r="H54" i="1"/>
  <c r="H64" i="1"/>
  <c r="H65" i="1"/>
  <c r="H53" i="1"/>
  <c r="H67" i="1"/>
  <c r="H20" i="1"/>
  <c r="G18" i="1"/>
  <c r="G16" i="1"/>
  <c r="G22" i="1"/>
  <c r="G19" i="1"/>
  <c r="G25" i="1"/>
  <c r="G17" i="1"/>
  <c r="G24" i="1"/>
  <c r="G21" i="1"/>
  <c r="G23" i="1"/>
  <c r="G26" i="1"/>
  <c r="G48" i="1"/>
  <c r="G34" i="1"/>
  <c r="G33" i="1"/>
  <c r="G36" i="1"/>
  <c r="G29" i="1"/>
  <c r="G31" i="1"/>
  <c r="G35" i="1"/>
  <c r="G37" i="1"/>
  <c r="G32" i="1"/>
  <c r="G44" i="1"/>
  <c r="G27" i="1"/>
  <c r="G39" i="1"/>
  <c r="G28" i="1"/>
  <c r="G30" i="1"/>
  <c r="G40" i="1"/>
  <c r="G43" i="1"/>
  <c r="G56" i="1"/>
  <c r="G45" i="1"/>
  <c r="G38" i="1"/>
  <c r="G52" i="1"/>
  <c r="G49" i="1"/>
  <c r="G41" i="1"/>
  <c r="G51" i="1"/>
  <c r="G57" i="1"/>
  <c r="G50" i="1"/>
  <c r="G58" i="1"/>
  <c r="G42" i="1"/>
  <c r="G47" i="1"/>
  <c r="G46" i="1"/>
  <c r="G59" i="1"/>
  <c r="G55" i="1"/>
  <c r="G60" i="1"/>
  <c r="G61" i="1"/>
  <c r="G62" i="1"/>
  <c r="G63" i="1"/>
  <c r="G54" i="1"/>
  <c r="G64" i="1"/>
  <c r="G65" i="1"/>
  <c r="G53" i="1"/>
  <c r="G67" i="1"/>
  <c r="G20" i="1"/>
  <c r="N37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J68" i="1" l="1"/>
  <c r="N46" i="1" l="1"/>
  <c r="N45" i="1"/>
  <c r="N17" i="1"/>
  <c r="N20" i="1"/>
  <c r="N36" i="1"/>
  <c r="N64" i="1"/>
  <c r="N44" i="1"/>
  <c r="N55" i="1"/>
  <c r="N30" i="1"/>
  <c r="N39" i="1"/>
  <c r="N65" i="1"/>
  <c r="N26" i="1"/>
  <c r="N42" i="1"/>
  <c r="N59" i="1"/>
  <c r="N34" i="1"/>
  <c r="N24" i="1"/>
  <c r="N49" i="1"/>
  <c r="N40" i="1"/>
  <c r="N19" i="1"/>
  <c r="N29" i="1"/>
  <c r="N35" i="1"/>
  <c r="N38" i="1"/>
  <c r="N25" i="1"/>
  <c r="N60" i="1"/>
  <c r="N58" i="1"/>
  <c r="N33" i="1"/>
  <c r="N51" i="1"/>
  <c r="N56" i="1"/>
  <c r="N61" i="1"/>
  <c r="N18" i="1"/>
  <c r="N50" i="1"/>
  <c r="N16" i="1"/>
  <c r="N63" i="1"/>
  <c r="N22" i="1"/>
  <c r="N21" i="1"/>
  <c r="N52" i="1"/>
  <c r="N41" i="1"/>
  <c r="N47" i="1"/>
  <c r="N48" i="1"/>
  <c r="N62" i="1"/>
  <c r="N32" i="1"/>
  <c r="N28" i="1"/>
  <c r="N54" i="1"/>
  <c r="N57" i="1"/>
  <c r="N43" i="1"/>
  <c r="N31" i="1"/>
  <c r="N53" i="1"/>
  <c r="N27" i="1"/>
  <c r="N23" i="1"/>
  <c r="N67" i="1"/>
  <c r="N68" i="1" l="1"/>
</calcChain>
</file>

<file path=xl/sharedStrings.xml><?xml version="1.0" encoding="utf-8"?>
<sst xmlns="http://schemas.openxmlformats.org/spreadsheetml/2006/main" count="220" uniqueCount="127">
  <si>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</si>
  <si>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</si>
  <si>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</si>
  <si>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</si>
  <si>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</si>
  <si>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</si>
  <si>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</si>
  <si>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</si>
  <si>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</si>
  <si>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</si>
  <si>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</si>
  <si>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</si>
  <si>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</si>
  <si>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</si>
  <si>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</si>
  <si>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</si>
  <si>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</si>
  <si>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</si>
  <si>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</si>
  <si>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</si>
  <si>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</si>
  <si>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</si>
  <si>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</si>
  <si>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</si>
  <si>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</si>
  <si>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</si>
  <si>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</si>
  <si>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</si>
  <si>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</si>
  <si>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</si>
  <si>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</si>
  <si>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</si>
  <si>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</si>
  <si>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</si>
  <si>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</si>
  <si>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</si>
  <si>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</si>
  <si>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</si>
  <si>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</si>
  <si>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</si>
  <si>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</si>
  <si>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</si>
  <si>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</si>
  <si>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</si>
  <si>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</si>
  <si>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</si>
  <si>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</si>
  <si>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</si>
  <si>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</si>
  <si>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</si>
  <si>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</si>
  <si>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</si>
  <si>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</si>
  <si>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</si>
  <si>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</si>
  <si>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</si>
  <si>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</si>
  <si>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</si>
  <si>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</si>
  <si>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</si>
  <si>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</si>
  <si>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</si>
  <si>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</si>
  <si>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</si>
  <si>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</si>
  <si>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</si>
  <si>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</si>
  <si>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</si>
  <si>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</si>
  <si>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</si>
  <si>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</si>
  <si>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</si>
  <si>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</si>
  <si>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</si>
  <si>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</si>
  <si>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</si>
  <si>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</si>
  <si>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</si>
  <si>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</si>
  <si>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</si>
  <si>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</si>
  <si>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</si>
  <si>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</si>
  <si>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</si>
  <si>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</si>
  <si>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</si>
  <si>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</si>
  <si>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</si>
  <si>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</si>
  <si>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</si>
  <si>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</si>
  <si>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</si>
  <si>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</si>
  <si>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</si>
  <si>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</si>
  <si>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</si>
  <si>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</si>
  <si>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</si>
  <si>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</si>
  <si>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</si>
  <si>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</si>
  <si>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</si>
  <si>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</si>
  <si>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</si>
  <si>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</si>
  <si>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</si>
  <si>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</si>
  <si>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</si>
  <si>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</si>
  <si>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</si>
  <si>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</si>
  <si>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</si>
  <si>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</si>
  <si>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</si>
  <si>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</si>
  <si>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</si>
  <si>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</si>
  <si>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Үнэт цаасны анхдагч зах зээлийн арилжаа /IPO/</t>
  </si>
  <si>
    <t>UNET</t>
  </si>
  <si>
    <t>"ҮНЭТ СЕКЬЮРИТИС ҮЦК" ХХК</t>
  </si>
  <si>
    <t>MOHU</t>
  </si>
  <si>
    <t>"МОНГОЛ ХУВЬЦАА ҮЦК" ХХК</t>
  </si>
  <si>
    <t xml:space="preserve">"МХБ" ХК-ИЙН ГИШҮҮН КОМПАНИУДЫН АРИЛЖААНЫ ТАЙЛАН </t>
  </si>
  <si>
    <t>1-р сарын арилжааны дүн</t>
  </si>
  <si>
    <t>2025 оны арилжааны нийт дүн</t>
  </si>
  <si>
    <t xml:space="preserve"> GREEN RECYCLE</t>
  </si>
  <si>
    <t xml:space="preserve"> БИД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</si>
</sst>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14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9881761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nth2025.01.xlsx" TargetMode="External"/><Relationship Id="rId1" Type="http://schemas.openxmlformats.org/officeDocument/2006/relationships/externalLinkPath" Target="file:///C:\Users\UR5112\Desktop\Mnth2025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ALTN</v>
          </cell>
          <cell r="C8" t="str">
            <v>"Алтан хоромсог ҮЦК" ХХК</v>
          </cell>
          <cell r="H8">
            <v>0</v>
          </cell>
          <cell r="M8">
            <v>0</v>
          </cell>
          <cell r="N8">
            <v>0</v>
          </cell>
          <cell r="O8">
            <v>0</v>
          </cell>
          <cell r="P8">
            <v>7082</v>
          </cell>
          <cell r="Q8">
            <v>3238380.92</v>
          </cell>
          <cell r="R8">
            <v>3238380.92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7082</v>
          </cell>
          <cell r="Y8">
            <v>3238380.92</v>
          </cell>
        </row>
        <row r="9">
          <cell r="B9" t="str">
            <v>ARD</v>
          </cell>
          <cell r="C9" t="str">
            <v>Өлзий энд КО капитал ХХК</v>
          </cell>
          <cell r="H9">
            <v>0</v>
          </cell>
          <cell r="I9">
            <v>55850</v>
          </cell>
          <cell r="J9">
            <v>5585000000</v>
          </cell>
          <cell r="K9">
            <v>100000</v>
          </cell>
          <cell r="L9">
            <v>10000000000</v>
          </cell>
          <cell r="M9">
            <v>15585000000</v>
          </cell>
          <cell r="N9">
            <v>451747</v>
          </cell>
          <cell r="O9">
            <v>245090007.24000001</v>
          </cell>
          <cell r="P9">
            <v>1132326</v>
          </cell>
          <cell r="Q9">
            <v>519469527.62</v>
          </cell>
          <cell r="R9">
            <v>764559534.86000001</v>
          </cell>
          <cell r="S9">
            <v>510</v>
          </cell>
          <cell r="T9">
            <v>38250000</v>
          </cell>
          <cell r="U9">
            <v>710</v>
          </cell>
          <cell r="V9">
            <v>58250000</v>
          </cell>
          <cell r="W9">
            <v>96500000</v>
          </cell>
          <cell r="X9">
            <v>1741143</v>
          </cell>
          <cell r="Y9">
            <v>16446059534.860001</v>
          </cell>
        </row>
        <row r="10">
          <cell r="B10" t="str">
            <v>ARGB</v>
          </cell>
          <cell r="C10" t="str">
            <v>"Аргай бэст ҮЦК" ХХК</v>
          </cell>
          <cell r="H10">
            <v>0</v>
          </cell>
          <cell r="I10">
            <v>240</v>
          </cell>
          <cell r="J10">
            <v>24000000</v>
          </cell>
          <cell r="M10">
            <v>24000000</v>
          </cell>
          <cell r="N10">
            <v>86312</v>
          </cell>
          <cell r="O10">
            <v>335387820.01999998</v>
          </cell>
          <cell r="P10">
            <v>76999</v>
          </cell>
          <cell r="Q10">
            <v>410069487.32999998</v>
          </cell>
          <cell r="R10">
            <v>745457307.3499999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163551</v>
          </cell>
          <cell r="Y10">
            <v>769457307.3499999</v>
          </cell>
        </row>
        <row r="11">
          <cell r="B11" t="str">
            <v>BATS</v>
          </cell>
          <cell r="C11" t="str">
            <v>"Батс ҮЦК" ХХК</v>
          </cell>
          <cell r="H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BDSC</v>
          </cell>
          <cell r="C12" t="str">
            <v>"БиДиСек ҮЦК" ХК</v>
          </cell>
          <cell r="H12">
            <v>0</v>
          </cell>
          <cell r="M12">
            <v>0</v>
          </cell>
          <cell r="N12">
            <v>5818729</v>
          </cell>
          <cell r="O12">
            <v>2819271377.5700002</v>
          </cell>
          <cell r="P12">
            <v>3841536</v>
          </cell>
          <cell r="Q12">
            <v>1839974304.5599999</v>
          </cell>
          <cell r="R12">
            <v>4659245682.1300001</v>
          </cell>
          <cell r="S12">
            <v>10012</v>
          </cell>
          <cell r="T12">
            <v>1001104000</v>
          </cell>
          <cell r="U12">
            <v>10012</v>
          </cell>
          <cell r="V12">
            <v>1001104000</v>
          </cell>
          <cell r="W12">
            <v>2002208000</v>
          </cell>
          <cell r="X12">
            <v>9680289</v>
          </cell>
          <cell r="Y12">
            <v>6661453682.1299992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H13">
            <v>0</v>
          </cell>
          <cell r="M13">
            <v>0</v>
          </cell>
          <cell r="N13">
            <v>1571</v>
          </cell>
          <cell r="O13">
            <v>1524816.36</v>
          </cell>
          <cell r="P13">
            <v>60993</v>
          </cell>
          <cell r="Q13">
            <v>60864112.670000002</v>
          </cell>
          <cell r="R13">
            <v>62388929.030000001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62564</v>
          </cell>
          <cell r="Y13">
            <v>62388929.030000001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H14">
            <v>0</v>
          </cell>
          <cell r="M14">
            <v>0</v>
          </cell>
          <cell r="N14">
            <v>5641</v>
          </cell>
          <cell r="O14">
            <v>1240303</v>
          </cell>
          <cell r="P14">
            <v>0</v>
          </cell>
          <cell r="Q14">
            <v>0</v>
          </cell>
          <cell r="R14">
            <v>1240303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5641</v>
          </cell>
          <cell r="Y14">
            <v>1240303</v>
          </cell>
        </row>
        <row r="15">
          <cell r="B15" t="str">
            <v>BLMB</v>
          </cell>
          <cell r="C15" t="str">
            <v>"Блүмсбюри секюритиес ҮЦК" ХХК</v>
          </cell>
          <cell r="H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BSK</v>
          </cell>
          <cell r="C16" t="str">
            <v>"Блюскай секьюритиз ҮЦК" ХХК</v>
          </cell>
          <cell r="H16">
            <v>0</v>
          </cell>
          <cell r="M16">
            <v>0</v>
          </cell>
          <cell r="N16">
            <v>4038</v>
          </cell>
          <cell r="O16">
            <v>199992</v>
          </cell>
          <cell r="P16">
            <v>25000</v>
          </cell>
          <cell r="Q16">
            <v>537500</v>
          </cell>
          <cell r="R16">
            <v>737492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29038</v>
          </cell>
          <cell r="Y16">
            <v>737492</v>
          </cell>
        </row>
        <row r="17">
          <cell r="B17" t="str">
            <v>BULG</v>
          </cell>
          <cell r="C17" t="str">
            <v>"Булган брокер ҮЦК" ХХК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BUMB</v>
          </cell>
          <cell r="C18" t="str">
            <v>"Бумбат-Алтай ҮЦК" ХХК</v>
          </cell>
          <cell r="H18">
            <v>0</v>
          </cell>
          <cell r="M18">
            <v>0</v>
          </cell>
          <cell r="N18">
            <v>195453</v>
          </cell>
          <cell r="O18">
            <v>82689286.670000002</v>
          </cell>
          <cell r="P18">
            <v>32359</v>
          </cell>
          <cell r="Q18">
            <v>5876802.21</v>
          </cell>
          <cell r="R18">
            <v>88566088.879999995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227812</v>
          </cell>
          <cell r="Y18">
            <v>88566088.879999995</v>
          </cell>
        </row>
        <row r="19">
          <cell r="B19" t="str">
            <v>BZIN</v>
          </cell>
          <cell r="C19" t="str">
            <v>"Мирэ Эссет Секьюритис Монгол ҮЦК" ХХК</v>
          </cell>
          <cell r="H19">
            <v>0</v>
          </cell>
          <cell r="I19">
            <v>185</v>
          </cell>
          <cell r="J19">
            <v>18500000</v>
          </cell>
          <cell r="M19">
            <v>18500000</v>
          </cell>
          <cell r="N19">
            <v>95955</v>
          </cell>
          <cell r="O19">
            <v>85486557.209999993</v>
          </cell>
          <cell r="P19">
            <v>891975</v>
          </cell>
          <cell r="Q19">
            <v>317722162.04000002</v>
          </cell>
          <cell r="R19">
            <v>403208719.25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988115</v>
          </cell>
          <cell r="Y19">
            <v>421708719.25</v>
          </cell>
        </row>
        <row r="20">
          <cell r="B20" t="str">
            <v>CTRL</v>
          </cell>
          <cell r="C20" t="str">
            <v>"Централ секьюритийз ҮЦК" ХХК</v>
          </cell>
          <cell r="H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 t="str">
            <v>DCF</v>
          </cell>
          <cell r="C21" t="str">
            <v>"Ди Си Эф ҮЦК" ХХК</v>
          </cell>
          <cell r="H21">
            <v>0</v>
          </cell>
          <cell r="M21">
            <v>0</v>
          </cell>
          <cell r="N21">
            <v>54</v>
          </cell>
          <cell r="O21">
            <v>4814.3500000000004</v>
          </cell>
          <cell r="P21">
            <v>5</v>
          </cell>
          <cell r="Q21">
            <v>245.05</v>
          </cell>
          <cell r="R21">
            <v>5059.4000000000005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59</v>
          </cell>
          <cell r="Y21">
            <v>5059.4000000000005</v>
          </cell>
        </row>
        <row r="22">
          <cell r="B22" t="str">
            <v>DELG</v>
          </cell>
          <cell r="C22" t="str">
            <v>"Ди Эйч капитал ҮЦК" ХХК</v>
          </cell>
          <cell r="H22">
            <v>0</v>
          </cell>
          <cell r="I22">
            <v>20000</v>
          </cell>
          <cell r="J22">
            <v>2000000000</v>
          </cell>
          <cell r="M22">
            <v>2000000000</v>
          </cell>
          <cell r="N22">
            <v>15467779</v>
          </cell>
          <cell r="O22">
            <v>326444102</v>
          </cell>
          <cell r="P22">
            <v>15381517</v>
          </cell>
          <cell r="Q22">
            <v>318149147.75</v>
          </cell>
          <cell r="R22">
            <v>644593249.75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30869296</v>
          </cell>
          <cell r="Y22">
            <v>2644593249.75</v>
          </cell>
        </row>
        <row r="23">
          <cell r="B23" t="str">
            <v>DOMI</v>
          </cell>
          <cell r="C23" t="str">
            <v>"Домикс сек ҮЦК" ХХК</v>
          </cell>
          <cell r="H23">
            <v>0</v>
          </cell>
          <cell r="M23">
            <v>0</v>
          </cell>
          <cell r="N23">
            <v>985</v>
          </cell>
          <cell r="O23">
            <v>2657634</v>
          </cell>
          <cell r="P23">
            <v>22426</v>
          </cell>
          <cell r="Q23">
            <v>5678326.2999999998</v>
          </cell>
          <cell r="R23">
            <v>8335960.2999999998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23411</v>
          </cell>
          <cell r="Y23">
            <v>8335960.2999999998</v>
          </cell>
        </row>
        <row r="24">
          <cell r="B24" t="str">
            <v>DRBR</v>
          </cell>
          <cell r="C24" t="str">
            <v>"Дархан брокер ҮЦК" ХХК</v>
          </cell>
          <cell r="H24">
            <v>0</v>
          </cell>
          <cell r="M24">
            <v>0</v>
          </cell>
          <cell r="N24">
            <v>80999</v>
          </cell>
          <cell r="O24">
            <v>13146930.199999999</v>
          </cell>
          <cell r="P24">
            <v>10985</v>
          </cell>
          <cell r="Q24">
            <v>11928059.869999999</v>
          </cell>
          <cell r="R24">
            <v>25074990.07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91984</v>
          </cell>
          <cell r="Y24">
            <v>25074990.07</v>
          </cell>
        </row>
        <row r="25">
          <cell r="B25" t="str">
            <v>ECM</v>
          </cell>
          <cell r="C25" t="str">
            <v>"Евразиа капитал монголиа ҮЦК" ХХК</v>
          </cell>
          <cell r="H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GATR</v>
          </cell>
          <cell r="C26" t="str">
            <v>"Гацуурт трейд ҮЦК"ХХК</v>
          </cell>
          <cell r="H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 t="str">
            <v>GAUL</v>
          </cell>
          <cell r="C27" t="str">
            <v>"Гаүли ҮЦК"ХХК</v>
          </cell>
          <cell r="H27">
            <v>0</v>
          </cell>
          <cell r="I27">
            <v>15</v>
          </cell>
          <cell r="J27">
            <v>1500000</v>
          </cell>
          <cell r="M27">
            <v>1500000</v>
          </cell>
          <cell r="N27">
            <v>17163</v>
          </cell>
          <cell r="O27">
            <v>1692586.52</v>
          </cell>
          <cell r="P27">
            <v>51584</v>
          </cell>
          <cell r="Q27">
            <v>37554401.859999999</v>
          </cell>
          <cell r="R27">
            <v>39246988.380000003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68762</v>
          </cell>
          <cell r="Y27">
            <v>40746988.380000003</v>
          </cell>
        </row>
        <row r="28">
          <cell r="B28" t="str">
            <v>GDEV</v>
          </cell>
          <cell r="C28" t="str">
            <v>"Гранддевелопмент ҮЦК" ХХК</v>
          </cell>
          <cell r="H28">
            <v>0</v>
          </cell>
          <cell r="M28">
            <v>0</v>
          </cell>
          <cell r="N28">
            <v>15394</v>
          </cell>
          <cell r="O28">
            <v>4417117.3</v>
          </cell>
          <cell r="P28">
            <v>69997</v>
          </cell>
          <cell r="Q28">
            <v>30633830.91</v>
          </cell>
          <cell r="R28">
            <v>35050948.210000001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85391</v>
          </cell>
          <cell r="Y28">
            <v>35050948.210000001</v>
          </cell>
        </row>
        <row r="29">
          <cell r="B29" t="str">
            <v>GDSC</v>
          </cell>
          <cell r="C29" t="str">
            <v>"Гүүдсек ҮЦК" ХХК</v>
          </cell>
          <cell r="H29">
            <v>0</v>
          </cell>
          <cell r="M29">
            <v>0</v>
          </cell>
          <cell r="N29">
            <v>330759</v>
          </cell>
          <cell r="O29">
            <v>118348297.90000001</v>
          </cell>
          <cell r="P29">
            <v>707101</v>
          </cell>
          <cell r="Q29">
            <v>295396473.22000003</v>
          </cell>
          <cell r="R29">
            <v>413744771.12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1037860</v>
          </cell>
          <cell r="Y29">
            <v>413744771.12</v>
          </cell>
        </row>
        <row r="30">
          <cell r="B30" t="str">
            <v>GLMT</v>
          </cell>
          <cell r="C30" t="str">
            <v>"Голомт Капитал ҮЦК" ХХК</v>
          </cell>
          <cell r="D30">
            <v>213</v>
          </cell>
          <cell r="E30">
            <v>72865596</v>
          </cell>
          <cell r="H30">
            <v>72865596</v>
          </cell>
          <cell r="M30">
            <v>0</v>
          </cell>
          <cell r="N30">
            <v>4230201</v>
          </cell>
          <cell r="O30">
            <v>1719700970.8599999</v>
          </cell>
          <cell r="P30">
            <v>3910849</v>
          </cell>
          <cell r="Q30">
            <v>2110328295.75</v>
          </cell>
          <cell r="R30">
            <v>3830029266.6099997</v>
          </cell>
          <cell r="S30">
            <v>46924</v>
          </cell>
          <cell r="T30">
            <v>4102169770</v>
          </cell>
          <cell r="U30">
            <v>47768</v>
          </cell>
          <cell r="V30">
            <v>4147835050</v>
          </cell>
          <cell r="W30">
            <v>8250004820</v>
          </cell>
          <cell r="X30">
            <v>8235955</v>
          </cell>
          <cell r="Y30">
            <v>12152899682.610001</v>
          </cell>
        </row>
        <row r="31">
          <cell r="B31" t="str">
            <v>HUN</v>
          </cell>
          <cell r="C31" t="str">
            <v>"Хүннү Эмпайр ҮЦК" ХХК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INVC</v>
          </cell>
          <cell r="C32" t="str">
            <v>"Инвескор капитал ҮЦК" ХХК</v>
          </cell>
          <cell r="H32">
            <v>0</v>
          </cell>
          <cell r="M32">
            <v>0</v>
          </cell>
          <cell r="N32">
            <v>300561</v>
          </cell>
          <cell r="O32">
            <v>473982612.24000001</v>
          </cell>
          <cell r="P32">
            <v>559613</v>
          </cell>
          <cell r="Q32">
            <v>553606285.50999999</v>
          </cell>
          <cell r="R32">
            <v>1027588897.75</v>
          </cell>
          <cell r="S32">
            <v>60100</v>
          </cell>
          <cell r="T32">
            <v>6005076660</v>
          </cell>
          <cell r="U32">
            <v>15102</v>
          </cell>
          <cell r="V32">
            <v>1509326500</v>
          </cell>
          <cell r="W32">
            <v>7514403160</v>
          </cell>
          <cell r="X32">
            <v>935376</v>
          </cell>
          <cell r="Y32">
            <v>8541992057.75</v>
          </cell>
        </row>
        <row r="33">
          <cell r="B33" t="str">
            <v>LFTI</v>
          </cell>
          <cell r="C33" t="str">
            <v>"Лайфтайм инвестмент ҮЦК" ХХК</v>
          </cell>
          <cell r="H33">
            <v>0</v>
          </cell>
          <cell r="M33">
            <v>0</v>
          </cell>
          <cell r="N33">
            <v>5503</v>
          </cell>
          <cell r="O33">
            <v>176251719.90000001</v>
          </cell>
          <cell r="P33">
            <v>0</v>
          </cell>
          <cell r="Q33">
            <v>0</v>
          </cell>
          <cell r="R33">
            <v>176251719.90000001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5503</v>
          </cell>
          <cell r="Y33">
            <v>176251719.90000001</v>
          </cell>
        </row>
        <row r="34">
          <cell r="B34" t="str">
            <v>MERG</v>
          </cell>
          <cell r="C34" t="str">
            <v>"Мэргэн санаа ҮЦК" ХХК</v>
          </cell>
          <cell r="H34">
            <v>0</v>
          </cell>
          <cell r="M34">
            <v>0</v>
          </cell>
          <cell r="N34">
            <v>39535</v>
          </cell>
          <cell r="O34">
            <v>3949496.73</v>
          </cell>
          <cell r="P34">
            <v>1</v>
          </cell>
          <cell r="Q34">
            <v>44000</v>
          </cell>
          <cell r="R34">
            <v>3993496.73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39536</v>
          </cell>
          <cell r="Y34">
            <v>3993496.73</v>
          </cell>
        </row>
        <row r="35">
          <cell r="B35" t="str">
            <v>MIBG</v>
          </cell>
          <cell r="C35" t="str">
            <v>"Мандал Капитал Маркетс ҮЦК" ХХК</v>
          </cell>
          <cell r="H35">
            <v>0</v>
          </cell>
          <cell r="I35">
            <v>7</v>
          </cell>
          <cell r="J35">
            <v>700000</v>
          </cell>
          <cell r="M35">
            <v>700000</v>
          </cell>
          <cell r="N35">
            <v>572436</v>
          </cell>
          <cell r="O35">
            <v>448682167.94999999</v>
          </cell>
          <cell r="P35">
            <v>1143285</v>
          </cell>
          <cell r="Q35">
            <v>586706443.48000002</v>
          </cell>
          <cell r="R35">
            <v>1035388611.4300001</v>
          </cell>
          <cell r="S35">
            <v>1175</v>
          </cell>
          <cell r="T35">
            <v>117500000</v>
          </cell>
          <cell r="U35">
            <v>1318</v>
          </cell>
          <cell r="V35">
            <v>131800000</v>
          </cell>
          <cell r="W35">
            <v>249300000</v>
          </cell>
          <cell r="X35">
            <v>1718221</v>
          </cell>
          <cell r="Y35">
            <v>1285388611.4300001</v>
          </cell>
        </row>
        <row r="36">
          <cell r="B36" t="str">
            <v>MICC</v>
          </cell>
          <cell r="C36" t="str">
            <v>"Эм Ай Си Си ҮЦК" ХХК</v>
          </cell>
          <cell r="H36">
            <v>0</v>
          </cell>
          <cell r="M36">
            <v>0</v>
          </cell>
          <cell r="N36">
            <v>3898</v>
          </cell>
          <cell r="O36">
            <v>1012627.2</v>
          </cell>
          <cell r="P36">
            <v>2009475</v>
          </cell>
          <cell r="Q36">
            <v>215006616.44</v>
          </cell>
          <cell r="R36">
            <v>216019243.63999999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2013373</v>
          </cell>
          <cell r="Y36">
            <v>216019243.63999999</v>
          </cell>
        </row>
        <row r="37">
          <cell r="B37" t="str">
            <v>MNET</v>
          </cell>
          <cell r="C37" t="str">
            <v>"Ард секюритиз ҮЦК" ХХК</v>
          </cell>
          <cell r="H37">
            <v>0</v>
          </cell>
          <cell r="M37">
            <v>0</v>
          </cell>
          <cell r="N37">
            <v>2313683</v>
          </cell>
          <cell r="O37">
            <v>772621833.21000004</v>
          </cell>
          <cell r="P37">
            <v>2776478</v>
          </cell>
          <cell r="Q37">
            <v>682903441.16999996</v>
          </cell>
          <cell r="R37">
            <v>1455525274.3800001</v>
          </cell>
          <cell r="S37">
            <v>404</v>
          </cell>
          <cell r="T37">
            <v>40399840</v>
          </cell>
          <cell r="U37">
            <v>1</v>
          </cell>
          <cell r="V37">
            <v>100000</v>
          </cell>
          <cell r="W37">
            <v>40499840</v>
          </cell>
          <cell r="X37">
            <v>5090566</v>
          </cell>
          <cell r="Y37">
            <v>1496025114.3800001</v>
          </cell>
        </row>
        <row r="38">
          <cell r="B38" t="str">
            <v>MONG</v>
          </cell>
          <cell r="C38" t="str">
            <v>"Монгол секюритиес ҮЦК" ХК</v>
          </cell>
          <cell r="H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MSDQ</v>
          </cell>
          <cell r="C39" t="str">
            <v>"Масдак ҮЦК" ХХК</v>
          </cell>
          <cell r="H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B40" t="str">
            <v>MSEC</v>
          </cell>
          <cell r="C40" t="str">
            <v>"Монсек ҮЦК" ХХК</v>
          </cell>
          <cell r="H40">
            <v>0</v>
          </cell>
          <cell r="M40">
            <v>0</v>
          </cell>
          <cell r="N40">
            <v>38868</v>
          </cell>
          <cell r="O40">
            <v>14413569.199999999</v>
          </cell>
          <cell r="P40">
            <v>3598</v>
          </cell>
          <cell r="Q40">
            <v>5193420</v>
          </cell>
          <cell r="R40">
            <v>19606989.199999999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42466</v>
          </cell>
          <cell r="Y40">
            <v>19606989.199999999</v>
          </cell>
        </row>
        <row r="41">
          <cell r="B41" t="str">
            <v>NOVL</v>
          </cell>
          <cell r="C41" t="str">
            <v>"Новел инвестмент ҮЦК" ХХК</v>
          </cell>
          <cell r="H41">
            <v>0</v>
          </cell>
          <cell r="M41">
            <v>0</v>
          </cell>
          <cell r="N41">
            <v>549807</v>
          </cell>
          <cell r="O41">
            <v>300078140.43000001</v>
          </cell>
          <cell r="P41">
            <v>691882</v>
          </cell>
          <cell r="Q41">
            <v>92724386.879999995</v>
          </cell>
          <cell r="R41">
            <v>392802527.31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1241689</v>
          </cell>
          <cell r="Y41">
            <v>392802527.31</v>
          </cell>
        </row>
        <row r="42">
          <cell r="B42" t="str">
            <v>NSEC</v>
          </cell>
          <cell r="C42" t="str">
            <v>"Нэйшнл сэкюритис ҮЦК" ХХК</v>
          </cell>
          <cell r="H42">
            <v>0</v>
          </cell>
          <cell r="M42">
            <v>0</v>
          </cell>
          <cell r="N42">
            <v>3899</v>
          </cell>
          <cell r="O42">
            <v>744326.35</v>
          </cell>
          <cell r="P42">
            <v>11649</v>
          </cell>
          <cell r="Q42">
            <v>959852.75</v>
          </cell>
          <cell r="R42">
            <v>1704179.1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15548</v>
          </cell>
          <cell r="Y42">
            <v>1704179.1</v>
          </cell>
        </row>
        <row r="43">
          <cell r="B43" t="str">
            <v>RISM</v>
          </cell>
          <cell r="C43" t="str">
            <v>"Райнос инвестмент ҮЦК" ХХК</v>
          </cell>
          <cell r="H43">
            <v>0</v>
          </cell>
          <cell r="M43">
            <v>0</v>
          </cell>
          <cell r="N43">
            <v>988418</v>
          </cell>
          <cell r="O43">
            <v>162555068.78</v>
          </cell>
          <cell r="P43">
            <v>260876</v>
          </cell>
          <cell r="Q43">
            <v>210986295.19</v>
          </cell>
          <cell r="R43">
            <v>373541363.97000003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1249294</v>
          </cell>
          <cell r="Y43">
            <v>373541363.97000003</v>
          </cell>
        </row>
        <row r="44">
          <cell r="B44" t="str">
            <v>SANR</v>
          </cell>
          <cell r="C44" t="str">
            <v>"Санар ҮЦК" ХХК</v>
          </cell>
          <cell r="H44">
            <v>0</v>
          </cell>
          <cell r="M44">
            <v>0</v>
          </cell>
          <cell r="N44">
            <v>4770</v>
          </cell>
          <cell r="O44">
            <v>1840375</v>
          </cell>
          <cell r="P44">
            <v>4095</v>
          </cell>
          <cell r="Q44">
            <v>4701651</v>
          </cell>
          <cell r="R44">
            <v>6542026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8865</v>
          </cell>
          <cell r="Y44">
            <v>6542026</v>
          </cell>
        </row>
        <row r="45">
          <cell r="B45" t="str">
            <v>SECP</v>
          </cell>
          <cell r="C45" t="str">
            <v>"Сикап ҮЦК</v>
          </cell>
          <cell r="H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SGC</v>
          </cell>
          <cell r="C46" t="str">
            <v>"Эс Жи Капитал ҮЦК" ХХК</v>
          </cell>
          <cell r="H46">
            <v>0</v>
          </cell>
          <cell r="M46">
            <v>0</v>
          </cell>
          <cell r="N46">
            <v>2395</v>
          </cell>
          <cell r="O46">
            <v>2335966.64</v>
          </cell>
          <cell r="P46">
            <v>102627</v>
          </cell>
          <cell r="Q46">
            <v>2591683.08</v>
          </cell>
          <cell r="R46">
            <v>4927649.7200000007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105022</v>
          </cell>
          <cell r="Y46">
            <v>4927649.7200000007</v>
          </cell>
        </row>
        <row r="47">
          <cell r="B47" t="str">
            <v>SILS</v>
          </cell>
          <cell r="C47" t="str">
            <v>"Силвэр лайт секюритиз ҮЦК" ХХК</v>
          </cell>
          <cell r="H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STIN</v>
          </cell>
          <cell r="C48" t="str">
            <v>"Стандарт инвестмент ҮЦК" ХХК</v>
          </cell>
          <cell r="H48">
            <v>0</v>
          </cell>
          <cell r="M48">
            <v>0</v>
          </cell>
          <cell r="N48">
            <v>3366650</v>
          </cell>
          <cell r="O48">
            <v>460364231.89999998</v>
          </cell>
          <cell r="P48">
            <v>600441</v>
          </cell>
          <cell r="Q48">
            <v>171363942.08000001</v>
          </cell>
          <cell r="R48">
            <v>631728173.98000002</v>
          </cell>
          <cell r="S48">
            <v>0</v>
          </cell>
          <cell r="T48">
            <v>0</v>
          </cell>
          <cell r="U48">
            <v>40000</v>
          </cell>
          <cell r="V48">
            <v>3996400000</v>
          </cell>
          <cell r="W48">
            <v>3996400000</v>
          </cell>
          <cell r="X48">
            <v>4007091</v>
          </cell>
          <cell r="Y48">
            <v>4628128173.9799995</v>
          </cell>
        </row>
        <row r="49">
          <cell r="B49" t="str">
            <v>STOK</v>
          </cell>
          <cell r="C49" t="str">
            <v>"Стоклаб секьюритиз ҮЦК" ХХК</v>
          </cell>
          <cell r="D49">
            <v>1000</v>
          </cell>
          <cell r="E49">
            <v>342092000</v>
          </cell>
          <cell r="H49">
            <v>342092000</v>
          </cell>
          <cell r="M49">
            <v>0</v>
          </cell>
          <cell r="N49">
            <v>582184</v>
          </cell>
          <cell r="O49">
            <v>184873934.99000001</v>
          </cell>
          <cell r="P49">
            <v>433318</v>
          </cell>
          <cell r="Q49">
            <v>131269840.53</v>
          </cell>
          <cell r="R49">
            <v>316143775.51999998</v>
          </cell>
          <cell r="S49">
            <v>0</v>
          </cell>
          <cell r="T49">
            <v>0</v>
          </cell>
          <cell r="U49">
            <v>150</v>
          </cell>
          <cell r="V49">
            <v>51340500</v>
          </cell>
          <cell r="W49">
            <v>51340500</v>
          </cell>
          <cell r="X49">
            <v>1016652</v>
          </cell>
          <cell r="Y49">
            <v>709576275.51999998</v>
          </cell>
        </row>
        <row r="50">
          <cell r="B50" t="str">
            <v>TABO</v>
          </cell>
          <cell r="C50" t="str">
            <v>"Таван богд ҮЦК" ХХК</v>
          </cell>
          <cell r="H50">
            <v>0</v>
          </cell>
          <cell r="M50">
            <v>0</v>
          </cell>
          <cell r="N50">
            <v>12624910</v>
          </cell>
          <cell r="O50">
            <v>248768010</v>
          </cell>
          <cell r="P50">
            <v>12589494</v>
          </cell>
          <cell r="Q50">
            <v>251179976</v>
          </cell>
          <cell r="R50">
            <v>499947986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25214404</v>
          </cell>
          <cell r="Y50">
            <v>499947986</v>
          </cell>
        </row>
        <row r="51">
          <cell r="B51" t="str">
            <v>TCHB</v>
          </cell>
          <cell r="C51" t="str">
            <v>"Тулгат чандмань баян ҮЦК" ХХК</v>
          </cell>
          <cell r="H51">
            <v>0</v>
          </cell>
          <cell r="M51">
            <v>0</v>
          </cell>
          <cell r="N51">
            <v>8124</v>
          </cell>
          <cell r="O51">
            <v>7950287.8300000001</v>
          </cell>
          <cell r="P51">
            <v>23621</v>
          </cell>
          <cell r="Q51">
            <v>2998383.26</v>
          </cell>
          <cell r="R51">
            <v>10948671.09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31745</v>
          </cell>
          <cell r="Y51">
            <v>10948671.09</v>
          </cell>
        </row>
        <row r="52">
          <cell r="B52" t="str">
            <v>TDB</v>
          </cell>
          <cell r="C52" t="str">
            <v>"Ти ди би секьюритис ҮЦК" ХХК</v>
          </cell>
          <cell r="D52">
            <v>38787</v>
          </cell>
          <cell r="E52">
            <v>13268722404</v>
          </cell>
          <cell r="F52">
            <v>40000</v>
          </cell>
          <cell r="G52">
            <v>13683680000</v>
          </cell>
          <cell r="H52">
            <v>26952402404</v>
          </cell>
          <cell r="I52">
            <v>10</v>
          </cell>
          <cell r="J52">
            <v>1000000</v>
          </cell>
          <cell r="M52">
            <v>1000000</v>
          </cell>
          <cell r="N52">
            <v>1728359</v>
          </cell>
          <cell r="O52">
            <v>1142417816.6700001</v>
          </cell>
          <cell r="P52">
            <v>1175312</v>
          </cell>
          <cell r="Q52">
            <v>683597573.22000003</v>
          </cell>
          <cell r="R52">
            <v>1826015389.8900001</v>
          </cell>
          <cell r="S52">
            <v>27105</v>
          </cell>
          <cell r="T52">
            <v>9047220046</v>
          </cell>
          <cell r="U52">
            <v>26169</v>
          </cell>
          <cell r="V52">
            <v>8956014266</v>
          </cell>
          <cell r="W52">
            <v>18003234312</v>
          </cell>
          <cell r="X52">
            <v>3035742</v>
          </cell>
          <cell r="Y52">
            <v>46782652105.889999</v>
          </cell>
        </row>
        <row r="53">
          <cell r="B53" t="str">
            <v>TNGR</v>
          </cell>
          <cell r="C53" t="str">
            <v>"Тэнгэр капитал ҮЦК" ХХК</v>
          </cell>
          <cell r="H53">
            <v>0</v>
          </cell>
          <cell r="M53">
            <v>0</v>
          </cell>
          <cell r="N53">
            <v>1334</v>
          </cell>
          <cell r="O53">
            <v>5668654.5099999998</v>
          </cell>
          <cell r="P53">
            <v>30</v>
          </cell>
          <cell r="Q53">
            <v>5977.82</v>
          </cell>
          <cell r="R53">
            <v>5674632.3300000001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1364</v>
          </cell>
          <cell r="Y53">
            <v>5674632.3300000001</v>
          </cell>
        </row>
        <row r="54">
          <cell r="B54" t="str">
            <v>TTOL</v>
          </cell>
          <cell r="C54" t="str">
            <v>"Апекс Капитал ҮЦК" ХХК</v>
          </cell>
          <cell r="H54">
            <v>0</v>
          </cell>
          <cell r="M54">
            <v>0</v>
          </cell>
          <cell r="N54">
            <v>846235</v>
          </cell>
          <cell r="O54">
            <v>387749289.25999999</v>
          </cell>
          <cell r="P54">
            <v>1136848</v>
          </cell>
          <cell r="Q54">
            <v>523084133.74000001</v>
          </cell>
          <cell r="R54">
            <v>910833423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1983083</v>
          </cell>
          <cell r="Y54">
            <v>910833423</v>
          </cell>
        </row>
        <row r="55">
          <cell r="B55" t="str">
            <v>UNDR</v>
          </cell>
          <cell r="C55" t="str">
            <v>"Өндөрхаан инвест ҮЦК" ХХК</v>
          </cell>
          <cell r="H55">
            <v>0</v>
          </cell>
          <cell r="M55">
            <v>0</v>
          </cell>
          <cell r="N55">
            <v>3590</v>
          </cell>
          <cell r="O55">
            <v>2360370</v>
          </cell>
          <cell r="P55">
            <v>21547</v>
          </cell>
          <cell r="Q55">
            <v>21190103.5</v>
          </cell>
          <cell r="R55">
            <v>23550473.5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25137</v>
          </cell>
          <cell r="Y55">
            <v>23550473.5</v>
          </cell>
        </row>
        <row r="56">
          <cell r="B56" t="str">
            <v>UNET</v>
          </cell>
          <cell r="C56" t="str">
            <v>"Үнэт секьюритиc ҮЦК" ХХК</v>
          </cell>
          <cell r="H56">
            <v>0</v>
          </cell>
          <cell r="I56">
            <v>3000</v>
          </cell>
          <cell r="J56">
            <v>300000000</v>
          </cell>
          <cell r="M56">
            <v>300000000</v>
          </cell>
          <cell r="N56">
            <v>8532</v>
          </cell>
          <cell r="O56">
            <v>2595086.5299999998</v>
          </cell>
          <cell r="P56">
            <v>1240</v>
          </cell>
          <cell r="Q56">
            <v>321103.17</v>
          </cell>
          <cell r="R56">
            <v>2916189.6999999997</v>
          </cell>
          <cell r="S56">
            <v>0</v>
          </cell>
          <cell r="T56">
            <v>0</v>
          </cell>
          <cell r="U56">
            <v>5000</v>
          </cell>
          <cell r="V56">
            <v>499550000</v>
          </cell>
          <cell r="W56">
            <v>499550000</v>
          </cell>
          <cell r="X56">
            <v>17772</v>
          </cell>
          <cell r="Y56">
            <v>802466189.70000005</v>
          </cell>
        </row>
        <row r="57">
          <cell r="B57" t="str">
            <v>ZGB</v>
          </cell>
          <cell r="C57" t="str">
            <v>Таван Богд Капитал ХХК</v>
          </cell>
          <cell r="H57">
            <v>0</v>
          </cell>
          <cell r="I57">
            <v>20693</v>
          </cell>
          <cell r="J57">
            <v>2069300000</v>
          </cell>
          <cell r="M57">
            <v>2069300000</v>
          </cell>
          <cell r="N57">
            <v>1582877</v>
          </cell>
          <cell r="O57">
            <v>531697986.74000001</v>
          </cell>
          <cell r="P57">
            <v>2617783</v>
          </cell>
          <cell r="Q57">
            <v>985938271.29999995</v>
          </cell>
          <cell r="R57">
            <v>1517636258.04</v>
          </cell>
          <cell r="S57">
            <v>6473</v>
          </cell>
          <cell r="T57">
            <v>457779480</v>
          </cell>
          <cell r="U57">
            <v>6473</v>
          </cell>
          <cell r="V57">
            <v>457779480</v>
          </cell>
          <cell r="W57">
            <v>915558960</v>
          </cell>
          <cell r="X57">
            <v>4234299</v>
          </cell>
          <cell r="Y57">
            <v>4502495218.04</v>
          </cell>
        </row>
        <row r="58">
          <cell r="B58" t="str">
            <v>ZRGD</v>
          </cell>
          <cell r="C58" t="str">
            <v>"Нэтсек ҮЦК" ХХК</v>
          </cell>
          <cell r="H58">
            <v>0</v>
          </cell>
          <cell r="M58">
            <v>0</v>
          </cell>
          <cell r="N58">
            <v>9677</v>
          </cell>
          <cell r="O58">
            <v>6343864.9199999999</v>
          </cell>
          <cell r="P58">
            <v>3078</v>
          </cell>
          <cell r="Q58">
            <v>2765612</v>
          </cell>
          <cell r="R58">
            <v>9109476.9199999999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12755</v>
          </cell>
          <cell r="Y58">
            <v>9109476.9199999999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126"/>
  <sheetViews>
    <sheetView tabSelected="1" topLeftCell="A24" zoomScale="71" zoomScaleNormal="71" zoomScaleSheetLayoutView="70" zoomScalePageLayoutView="70" workbookViewId="0">
      <selection activeCell="L68" sqref="L6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8" width="28.7109375" style="1" customWidth="1"/>
    <col min="9" max="9" width="22.85546875" style="2" customWidth="1"/>
    <col min="10" max="10" width="10" style="3" customWidth="1"/>
    <col min="11" max="11" width="26" style="3" customWidth="1"/>
    <col min="12" max="12" width="25.85546875" style="1" customWidth="1"/>
    <col min="13" max="13" width="24.85546875" style="1" customWidth="1"/>
    <col min="14" max="14" width="15.85546875" style="1" customWidth="1"/>
    <col min="15" max="15" width="22.28515625" style="4" bestFit="1" customWidth="1"/>
    <col min="16" max="16" width="9.140625" style="1"/>
    <col min="17" max="17" width="21.42578125" style="1" bestFit="1" customWidth="1"/>
    <col min="18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7" ht="13.9" customHeight="1" x14ac:dyDescent="0.25"/>
    <row r="8" spans="1:17" x14ac:dyDescent="0.25">
      <c r="J8" s="5"/>
      <c r="K8" s="5"/>
      <c r="L8" s="6"/>
    </row>
    <row r="9" spans="1:17" ht="15" customHeight="1" x14ac:dyDescent="0.25">
      <c r="B9" s="7"/>
      <c r="C9" s="8"/>
      <c r="D9" s="51" t="s">
        <v>122</v>
      </c>
      <c r="E9" s="51"/>
      <c r="F9" s="51"/>
      <c r="G9" s="51"/>
      <c r="H9" s="51"/>
      <c r="I9" s="51"/>
      <c r="J9" s="51"/>
      <c r="K9" s="51"/>
      <c r="L9" s="8"/>
      <c r="M9" s="8"/>
      <c r="N9" s="8"/>
    </row>
    <row r="11" spans="1:17" ht="15" customHeight="1" thickBot="1" x14ac:dyDescent="0.3">
      <c r="L11" s="52"/>
      <c r="M11" s="52"/>
      <c r="N11" s="52"/>
    </row>
    <row r="12" spans="1:17" ht="14.45" customHeight="1" x14ac:dyDescent="0.25">
      <c r="A12" s="53" t="s">
        <v>0</v>
      </c>
      <c r="B12" s="55" t="s">
        <v>1</v>
      </c>
      <c r="C12" s="55" t="s">
        <v>2</v>
      </c>
      <c r="D12" s="55" t="s">
        <v>3</v>
      </c>
      <c r="E12" s="55"/>
      <c r="F12" s="55"/>
      <c r="G12" s="41" t="s">
        <v>123</v>
      </c>
      <c r="H12" s="41"/>
      <c r="I12" s="41"/>
      <c r="J12" s="41"/>
      <c r="K12" s="41"/>
      <c r="L12" s="41"/>
      <c r="M12" s="57" t="s">
        <v>124</v>
      </c>
      <c r="N12" s="58"/>
    </row>
    <row r="13" spans="1:17" s="7" customFormat="1" ht="15.75" customHeight="1" x14ac:dyDescent="0.25">
      <c r="A13" s="54"/>
      <c r="B13" s="56"/>
      <c r="C13" s="56"/>
      <c r="D13" s="56"/>
      <c r="E13" s="56"/>
      <c r="F13" s="56"/>
      <c r="G13" s="41"/>
      <c r="H13" s="41"/>
      <c r="I13" s="41"/>
      <c r="J13" s="41"/>
      <c r="K13" s="41"/>
      <c r="L13" s="41"/>
      <c r="M13" s="48"/>
      <c r="N13" s="49"/>
      <c r="O13" s="9"/>
    </row>
    <row r="14" spans="1:17" s="7" customFormat="1" ht="33.75" customHeight="1" x14ac:dyDescent="0.25">
      <c r="A14" s="54"/>
      <c r="B14" s="56"/>
      <c r="C14" s="56"/>
      <c r="D14" s="56"/>
      <c r="E14" s="56"/>
      <c r="F14" s="56"/>
      <c r="G14" s="42" t="s">
        <v>117</v>
      </c>
      <c r="H14" s="43"/>
      <c r="I14" s="42" t="s">
        <v>4</v>
      </c>
      <c r="J14" s="43"/>
      <c r="K14" s="44"/>
      <c r="L14" s="41" t="s">
        <v>5</v>
      </c>
      <c r="M14" s="48" t="s">
        <v>6</v>
      </c>
      <c r="N14" s="49" t="s">
        <v>7</v>
      </c>
      <c r="O14" s="9"/>
    </row>
    <row r="15" spans="1:17" s="7" customFormat="1" ht="47.25" x14ac:dyDescent="0.25">
      <c r="A15" s="54"/>
      <c r="B15" s="56"/>
      <c r="C15" s="56"/>
      <c r="D15" s="23" t="s">
        <v>8</v>
      </c>
      <c r="E15" s="23" t="s">
        <v>9</v>
      </c>
      <c r="F15" s="23" t="s">
        <v>10</v>
      </c>
      <c r="G15" s="24" t="s">
        <v>125</v>
      </c>
      <c r="H15" s="24" t="s">
        <v>126</v>
      </c>
      <c r="I15" s="24" t="s">
        <v>100</v>
      </c>
      <c r="J15" s="10" t="s">
        <v>88</v>
      </c>
      <c r="K15" s="24" t="s">
        <v>101</v>
      </c>
      <c r="L15" s="41"/>
      <c r="M15" s="48"/>
      <c r="N15" s="50"/>
      <c r="O15" s="9"/>
      <c r="Q15" s="35" t="s">
        <v>110</v>
      </c>
    </row>
    <row r="16" spans="1:17" x14ac:dyDescent="0.25">
      <c r="A16" s="25">
        <v>1</v>
      </c>
      <c r="B16" s="11" t="s">
        <v>23</v>
      </c>
      <c r="C16" s="12" t="s">
        <v>103</v>
      </c>
      <c r="D16" s="13" t="s">
        <v>13</v>
      </c>
      <c r="E16" s="13" t="s">
        <v>13</v>
      </c>
      <c r="F16" s="13" t="s">
        <v>13</v>
      </c>
      <c r="G16" s="37">
        <f>VLOOKUP(B16,[1]Brokers!$B$8:$H$58,7,0)</f>
        <v>26952402404</v>
      </c>
      <c r="H16" s="37">
        <f>VLOOKUP(B16,[1]Brokers!$B$8:$M$58,12,0)</f>
        <v>1000000</v>
      </c>
      <c r="I16" s="15">
        <f>VLOOKUP(B16,[1]Brokers!$B$8:$R$58,17,0)</f>
        <v>1826015389.8900001</v>
      </c>
      <c r="J16" s="15">
        <v>0</v>
      </c>
      <c r="K16" s="15">
        <f>VLOOKUP(B16,[1]Brokers!$B$8:$W$58,22,0)</f>
        <v>18003234312</v>
      </c>
      <c r="L16" s="22">
        <f>VLOOKUP(B16,[1]Brokers!$B$8:$Y$58,24,0)</f>
        <v>46782652105.889999</v>
      </c>
      <c r="M16" s="22">
        <v>46782652105.889999</v>
      </c>
      <c r="N16" s="26">
        <f t="shared" ref="N16:N47" si="0">M16/$M$68</f>
        <v>0.42078495272095429</v>
      </c>
      <c r="Q16" s="19"/>
    </row>
    <row r="17" spans="1:17" x14ac:dyDescent="0.25">
      <c r="A17" s="25">
        <f>+A16+1</f>
        <v>2</v>
      </c>
      <c r="B17" s="11" t="s">
        <v>22</v>
      </c>
      <c r="C17" s="12" t="s">
        <v>102</v>
      </c>
      <c r="D17" s="13" t="s">
        <v>13</v>
      </c>
      <c r="E17" s="13" t="s">
        <v>13</v>
      </c>
      <c r="F17" s="14"/>
      <c r="G17" s="37">
        <f>VLOOKUP(B17,[1]Brokers!$B$8:$H$58,7,0)</f>
        <v>0</v>
      </c>
      <c r="H17" s="37">
        <f>VLOOKUP(B17,[1]Brokers!$B$8:$M$58,12,0)</f>
        <v>15585000000</v>
      </c>
      <c r="I17" s="15">
        <f>VLOOKUP(B17,[1]Brokers!$B$8:$R$58,17,0)</f>
        <v>764559534.86000001</v>
      </c>
      <c r="J17" s="15">
        <v>0</v>
      </c>
      <c r="K17" s="15">
        <f>VLOOKUP(B17,[1]Brokers!$B$8:$W$58,22,0)</f>
        <v>96500000</v>
      </c>
      <c r="L17" s="22">
        <f>VLOOKUP(B17,[1]Brokers!$B$8:$Y$58,24,0)</f>
        <v>16446059534.860001</v>
      </c>
      <c r="M17" s="22">
        <v>16446059534.860001</v>
      </c>
      <c r="N17" s="26">
        <f t="shared" si="0"/>
        <v>0.14792351592548544</v>
      </c>
      <c r="Q17" s="19"/>
    </row>
    <row r="18" spans="1:17" x14ac:dyDescent="0.25">
      <c r="A18" s="25">
        <f t="shared" ref="A18:A58" si="1">+A17+1</f>
        <v>3</v>
      </c>
      <c r="B18" s="11" t="s">
        <v>18</v>
      </c>
      <c r="C18" s="12" t="s">
        <v>19</v>
      </c>
      <c r="D18" s="13" t="s">
        <v>13</v>
      </c>
      <c r="E18" s="13" t="s">
        <v>13</v>
      </c>
      <c r="F18" s="13" t="s">
        <v>13</v>
      </c>
      <c r="G18" s="37">
        <f>VLOOKUP(B18,[1]Brokers!$B$8:$H$58,7,0)</f>
        <v>72865596</v>
      </c>
      <c r="H18" s="37">
        <f>VLOOKUP(B18,[1]Brokers!$B$8:$M$58,12,0)</f>
        <v>0</v>
      </c>
      <c r="I18" s="15">
        <f>VLOOKUP(B18,[1]Brokers!$B$8:$R$58,17,0)</f>
        <v>3830029266.6099997</v>
      </c>
      <c r="J18" s="15">
        <v>0</v>
      </c>
      <c r="K18" s="15">
        <f>VLOOKUP(B18,[1]Brokers!$B$8:$W$58,22,0)</f>
        <v>8250004820</v>
      </c>
      <c r="L18" s="22">
        <f>VLOOKUP(B18,[1]Brokers!$B$8:$Y$58,24,0)</f>
        <v>12152899682.610001</v>
      </c>
      <c r="M18" s="22">
        <v>12152899682.610001</v>
      </c>
      <c r="N18" s="26">
        <f t="shared" si="0"/>
        <v>0.10930883753222961</v>
      </c>
      <c r="Q18" s="19"/>
    </row>
    <row r="19" spans="1:17" x14ac:dyDescent="0.25">
      <c r="A19" s="25">
        <f t="shared" si="1"/>
        <v>4</v>
      </c>
      <c r="B19" s="11" t="s">
        <v>93</v>
      </c>
      <c r="C19" s="12" t="s">
        <v>94</v>
      </c>
      <c r="D19" s="13" t="s">
        <v>13</v>
      </c>
      <c r="E19" s="13" t="s">
        <v>13</v>
      </c>
      <c r="F19" s="13" t="s">
        <v>13</v>
      </c>
      <c r="G19" s="37">
        <f>VLOOKUP(B19,[1]Brokers!$B$8:$H$58,7,0)</f>
        <v>0</v>
      </c>
      <c r="H19" s="37">
        <f>VLOOKUP(B19,[1]Brokers!$B$8:$M$58,12,0)</f>
        <v>0</v>
      </c>
      <c r="I19" s="15">
        <f>VLOOKUP(B19,[1]Brokers!$B$8:$R$58,17,0)</f>
        <v>1027588897.75</v>
      </c>
      <c r="J19" s="15">
        <v>0</v>
      </c>
      <c r="K19" s="15">
        <f>VLOOKUP(B19,[1]Brokers!$B$8:$W$58,22,0)</f>
        <v>7514403160</v>
      </c>
      <c r="L19" s="22">
        <f>VLOOKUP(B19,[1]Brokers!$B$8:$Y$58,24,0)</f>
        <v>8541992057.75</v>
      </c>
      <c r="M19" s="22">
        <v>8541992057.75</v>
      </c>
      <c r="N19" s="26">
        <f t="shared" si="0"/>
        <v>7.6830653294890222E-2</v>
      </c>
      <c r="Q19" s="19"/>
    </row>
    <row r="20" spans="1:17" x14ac:dyDescent="0.25">
      <c r="A20" s="25">
        <f t="shared" si="1"/>
        <v>5</v>
      </c>
      <c r="B20" s="11" t="s">
        <v>11</v>
      </c>
      <c r="C20" s="12" t="s">
        <v>12</v>
      </c>
      <c r="D20" s="13" t="s">
        <v>13</v>
      </c>
      <c r="E20" s="13" t="s">
        <v>13</v>
      </c>
      <c r="F20" s="13" t="s">
        <v>13</v>
      </c>
      <c r="G20" s="37">
        <f>VLOOKUP(B20,[1]Brokers!$B$8:$H$58,7,0)</f>
        <v>0</v>
      </c>
      <c r="H20" s="37">
        <f>VLOOKUP(B20,[1]Brokers!$B$8:$M$58,12,0)</f>
        <v>0</v>
      </c>
      <c r="I20" s="15">
        <f>VLOOKUP(B20,[1]Brokers!$B$8:$R$58,17,0)</f>
        <v>4659245682.1300001</v>
      </c>
      <c r="J20" s="15">
        <v>0</v>
      </c>
      <c r="K20" s="15">
        <f>VLOOKUP(B20,[1]Brokers!$B$8:$W$58,22,0)</f>
        <v>2002208000</v>
      </c>
      <c r="L20" s="22">
        <f>VLOOKUP(B20,[1]Brokers!$B$8:$Y$58,24,0)</f>
        <v>6661453682.1299992</v>
      </c>
      <c r="M20" s="22">
        <v>6661453682.1299992</v>
      </c>
      <c r="N20" s="26">
        <f t="shared" si="0"/>
        <v>5.9916215659244168E-2</v>
      </c>
      <c r="Q20" s="19"/>
    </row>
    <row r="21" spans="1:17" x14ac:dyDescent="0.25">
      <c r="A21" s="25">
        <f t="shared" si="1"/>
        <v>6</v>
      </c>
      <c r="B21" s="11" t="s">
        <v>24</v>
      </c>
      <c r="C21" s="12" t="s">
        <v>25</v>
      </c>
      <c r="D21" s="13" t="s">
        <v>13</v>
      </c>
      <c r="E21" s="13" t="s">
        <v>13</v>
      </c>
      <c r="F21" s="13" t="s">
        <v>13</v>
      </c>
      <c r="G21" s="37">
        <f>VLOOKUP(B21,[1]Brokers!$B$8:$H$58,7,0)</f>
        <v>0</v>
      </c>
      <c r="H21" s="37">
        <f>VLOOKUP(B21,[1]Brokers!$B$8:$M$58,12,0)</f>
        <v>0</v>
      </c>
      <c r="I21" s="15">
        <f>VLOOKUP(B21,[1]Brokers!$B$8:$R$58,17,0)</f>
        <v>631728173.98000002</v>
      </c>
      <c r="J21" s="15">
        <v>0</v>
      </c>
      <c r="K21" s="15">
        <f>VLOOKUP(B21,[1]Brokers!$B$8:$W$58,22,0)</f>
        <v>3996400000</v>
      </c>
      <c r="L21" s="22">
        <f>VLOOKUP(B21,[1]Brokers!$B$8:$Y$58,24,0)</f>
        <v>4628128173.9799995</v>
      </c>
      <c r="M21" s="22">
        <v>4628128173.9799995</v>
      </c>
      <c r="N21" s="26">
        <f t="shared" si="0"/>
        <v>4.1627539423518579E-2</v>
      </c>
      <c r="Q21" s="19"/>
    </row>
    <row r="22" spans="1:17" x14ac:dyDescent="0.25">
      <c r="A22" s="25">
        <f t="shared" si="1"/>
        <v>7</v>
      </c>
      <c r="B22" s="11" t="s">
        <v>80</v>
      </c>
      <c r="C22" s="12" t="s">
        <v>109</v>
      </c>
      <c r="D22" s="13" t="s">
        <v>13</v>
      </c>
      <c r="E22" s="13" t="s">
        <v>13</v>
      </c>
      <c r="F22" s="13" t="s">
        <v>13</v>
      </c>
      <c r="G22" s="37">
        <f>VLOOKUP(B22,[1]Brokers!$B$8:$H$58,7,0)</f>
        <v>0</v>
      </c>
      <c r="H22" s="37">
        <f>VLOOKUP(B22,[1]Brokers!$B$8:$M$58,12,0)</f>
        <v>2069300000</v>
      </c>
      <c r="I22" s="15">
        <f>VLOOKUP(B22,[1]Brokers!$B$8:$R$58,17,0)</f>
        <v>1517636258.04</v>
      </c>
      <c r="J22" s="15">
        <v>0</v>
      </c>
      <c r="K22" s="15">
        <f>VLOOKUP(B22,[1]Brokers!$B$8:$W$58,22,0)</f>
        <v>915558960</v>
      </c>
      <c r="L22" s="22">
        <f>VLOOKUP(B22,[1]Brokers!$B$8:$Y$58,24,0)</f>
        <v>4502495218.04</v>
      </c>
      <c r="M22" s="22">
        <v>4502495218.04</v>
      </c>
      <c r="N22" s="26">
        <f t="shared" si="0"/>
        <v>4.0497538129326223E-2</v>
      </c>
      <c r="Q22" s="19"/>
    </row>
    <row r="23" spans="1:17" x14ac:dyDescent="0.25">
      <c r="A23" s="25">
        <f t="shared" si="1"/>
        <v>8</v>
      </c>
      <c r="B23" s="11" t="s">
        <v>39</v>
      </c>
      <c r="C23" s="12" t="s">
        <v>111</v>
      </c>
      <c r="D23" s="13" t="s">
        <v>13</v>
      </c>
      <c r="E23" s="14"/>
      <c r="F23" s="14"/>
      <c r="G23" s="37">
        <f>VLOOKUP(B23,[1]Brokers!$B$8:$H$58,7,0)</f>
        <v>0</v>
      </c>
      <c r="H23" s="37">
        <f>VLOOKUP(B23,[1]Brokers!$B$8:$M$58,12,0)</f>
        <v>2000000000</v>
      </c>
      <c r="I23" s="15">
        <f>VLOOKUP(B23,[1]Brokers!$B$8:$R$58,17,0)</f>
        <v>644593249.75</v>
      </c>
      <c r="J23" s="15">
        <v>0</v>
      </c>
      <c r="K23" s="15">
        <f>VLOOKUP(B23,[1]Brokers!$B$8:$W$58,22,0)</f>
        <v>0</v>
      </c>
      <c r="L23" s="22">
        <f>VLOOKUP(B23,[1]Brokers!$B$8:$Y$58,24,0)</f>
        <v>2644593249.75</v>
      </c>
      <c r="M23" s="22">
        <v>2644593249.75</v>
      </c>
      <c r="N23" s="26">
        <f t="shared" si="0"/>
        <v>2.37867028795938E-2</v>
      </c>
      <c r="Q23" s="19"/>
    </row>
    <row r="24" spans="1:17" x14ac:dyDescent="0.25">
      <c r="A24" s="25">
        <f t="shared" si="1"/>
        <v>9</v>
      </c>
      <c r="B24" s="11" t="s">
        <v>26</v>
      </c>
      <c r="C24" s="12" t="s">
        <v>27</v>
      </c>
      <c r="D24" s="13" t="s">
        <v>13</v>
      </c>
      <c r="E24" s="13" t="s">
        <v>13</v>
      </c>
      <c r="F24" s="13" t="s">
        <v>13</v>
      </c>
      <c r="G24" s="37">
        <f>VLOOKUP(B24,[1]Brokers!$B$8:$H$58,7,0)</f>
        <v>0</v>
      </c>
      <c r="H24" s="37">
        <f>VLOOKUP(B24,[1]Brokers!$B$8:$M$58,12,0)</f>
        <v>0</v>
      </c>
      <c r="I24" s="15">
        <f>VLOOKUP(B24,[1]Brokers!$B$8:$R$58,17,0)</f>
        <v>1455525274.3800001</v>
      </c>
      <c r="J24" s="15">
        <v>0</v>
      </c>
      <c r="K24" s="15">
        <f>VLOOKUP(B24,[1]Brokers!$B$8:$W$58,22,0)</f>
        <v>40499840</v>
      </c>
      <c r="L24" s="22">
        <f>VLOOKUP(B24,[1]Brokers!$B$8:$Y$58,24,0)</f>
        <v>1496025114.3800001</v>
      </c>
      <c r="M24" s="22">
        <v>1496025114.3800001</v>
      </c>
      <c r="N24" s="26">
        <f t="shared" si="0"/>
        <v>1.3455946353765888E-2</v>
      </c>
      <c r="Q24" s="19"/>
    </row>
    <row r="25" spans="1:17" s="7" customFormat="1" x14ac:dyDescent="0.25">
      <c r="A25" s="25">
        <f t="shared" si="1"/>
        <v>10</v>
      </c>
      <c r="B25" s="11" t="s">
        <v>30</v>
      </c>
      <c r="C25" s="12" t="s">
        <v>108</v>
      </c>
      <c r="D25" s="13" t="s">
        <v>13</v>
      </c>
      <c r="E25" s="13" t="s">
        <v>13</v>
      </c>
      <c r="F25" s="13" t="s">
        <v>13</v>
      </c>
      <c r="G25" s="37">
        <f>VLOOKUP(B25,[1]Brokers!$B$8:$H$58,7,0)</f>
        <v>0</v>
      </c>
      <c r="H25" s="37">
        <f>VLOOKUP(B25,[1]Brokers!$B$8:$M$58,12,0)</f>
        <v>700000</v>
      </c>
      <c r="I25" s="15">
        <f>VLOOKUP(B25,[1]Brokers!$B$8:$R$58,17,0)</f>
        <v>1035388611.4300001</v>
      </c>
      <c r="J25" s="15">
        <v>0</v>
      </c>
      <c r="K25" s="15">
        <f>VLOOKUP(B25,[1]Brokers!$B$8:$W$58,22,0)</f>
        <v>249300000</v>
      </c>
      <c r="L25" s="22">
        <f>VLOOKUP(B25,[1]Brokers!$B$8:$Y$58,24,0)</f>
        <v>1285388611.4300001</v>
      </c>
      <c r="M25" s="22">
        <v>1285388611.4300001</v>
      </c>
      <c r="N25" s="26">
        <f t="shared" si="0"/>
        <v>1.1561383584333585E-2</v>
      </c>
      <c r="O25" s="22"/>
      <c r="Q25" s="19"/>
    </row>
    <row r="26" spans="1:17" x14ac:dyDescent="0.25">
      <c r="A26" s="25">
        <f t="shared" si="1"/>
        <v>11</v>
      </c>
      <c r="B26" s="11" t="s">
        <v>68</v>
      </c>
      <c r="C26" s="12" t="s">
        <v>91</v>
      </c>
      <c r="D26" s="13" t="s">
        <v>13</v>
      </c>
      <c r="E26" s="13" t="s">
        <v>13</v>
      </c>
      <c r="F26" s="13" t="s">
        <v>13</v>
      </c>
      <c r="G26" s="37">
        <f>VLOOKUP(B26,[1]Brokers!$B$8:$H$58,7,0)</f>
        <v>0</v>
      </c>
      <c r="H26" s="37">
        <f>VLOOKUP(B26,[1]Brokers!$B$8:$M$58,12,0)</f>
        <v>0</v>
      </c>
      <c r="I26" s="15">
        <f>VLOOKUP(B26,[1]Brokers!$B$8:$R$58,17,0)</f>
        <v>910833423</v>
      </c>
      <c r="J26" s="15">
        <v>0</v>
      </c>
      <c r="K26" s="15">
        <f>VLOOKUP(B26,[1]Brokers!$B$8:$W$58,22,0)</f>
        <v>0</v>
      </c>
      <c r="L26" s="22">
        <f>VLOOKUP(B26,[1]Brokers!$B$8:$Y$58,24,0)</f>
        <v>910833423</v>
      </c>
      <c r="M26" s="22">
        <v>910833423</v>
      </c>
      <c r="N26" s="26">
        <f t="shared" si="0"/>
        <v>8.192459845290951E-3</v>
      </c>
      <c r="Q26" s="19"/>
    </row>
    <row r="27" spans="1:17" x14ac:dyDescent="0.25">
      <c r="A27" s="25">
        <f t="shared" si="1"/>
        <v>12</v>
      </c>
      <c r="B27" s="11" t="s">
        <v>118</v>
      </c>
      <c r="C27" s="12" t="s">
        <v>119</v>
      </c>
      <c r="D27" s="13" t="s">
        <v>13</v>
      </c>
      <c r="E27" s="14"/>
      <c r="F27" s="14"/>
      <c r="G27" s="37">
        <f>VLOOKUP(B27,[1]Brokers!$B$8:$H$58,7,0)</f>
        <v>0</v>
      </c>
      <c r="H27" s="37">
        <f>VLOOKUP(B27,[1]Brokers!$B$8:$M$58,12,0)</f>
        <v>300000000</v>
      </c>
      <c r="I27" s="15">
        <f>VLOOKUP(B27,[1]Brokers!$B$8:$R$58,17,0)</f>
        <v>2916189.6999999997</v>
      </c>
      <c r="J27" s="15"/>
      <c r="K27" s="15">
        <f>VLOOKUP(B27,[1]Brokers!$B$8:$W$58,22,0)</f>
        <v>499550000</v>
      </c>
      <c r="L27" s="22">
        <f>VLOOKUP(B27,[1]Brokers!$B$8:$Y$58,24,0)</f>
        <v>802466189.70000005</v>
      </c>
      <c r="M27" s="22">
        <v>802466189.70000005</v>
      </c>
      <c r="N27" s="26">
        <f t="shared" si="0"/>
        <v>7.21775449858616E-3</v>
      </c>
      <c r="Q27" s="19"/>
    </row>
    <row r="28" spans="1:17" x14ac:dyDescent="0.25">
      <c r="A28" s="25">
        <f t="shared" si="1"/>
        <v>13</v>
      </c>
      <c r="B28" s="11" t="s">
        <v>72</v>
      </c>
      <c r="C28" s="12" t="s">
        <v>73</v>
      </c>
      <c r="D28" s="13" t="s">
        <v>13</v>
      </c>
      <c r="E28" s="14"/>
      <c r="F28" s="14"/>
      <c r="G28" s="37">
        <f>VLOOKUP(B28,[1]Brokers!$B$8:$H$58,7,0)</f>
        <v>0</v>
      </c>
      <c r="H28" s="37">
        <f>VLOOKUP(B28,[1]Brokers!$B$8:$M$58,12,0)</f>
        <v>24000000</v>
      </c>
      <c r="I28" s="15">
        <f>VLOOKUP(B28,[1]Brokers!$B$8:$R$58,17,0)</f>
        <v>745457307.3499999</v>
      </c>
      <c r="J28" s="15">
        <v>0</v>
      </c>
      <c r="K28" s="15">
        <f>VLOOKUP(B28,[1]Brokers!$B$8:$W$58,22,0)</f>
        <v>0</v>
      </c>
      <c r="L28" s="22">
        <f>VLOOKUP(B28,[1]Brokers!$B$8:$Y$58,24,0)</f>
        <v>769457307.3499999</v>
      </c>
      <c r="M28" s="22">
        <v>769457307.3499999</v>
      </c>
      <c r="N28" s="26">
        <f t="shared" si="0"/>
        <v>6.9208572434331624E-3</v>
      </c>
      <c r="Q28" s="19"/>
    </row>
    <row r="29" spans="1:17" x14ac:dyDescent="0.25">
      <c r="A29" s="25">
        <f t="shared" si="1"/>
        <v>14</v>
      </c>
      <c r="B29" s="11" t="s">
        <v>105</v>
      </c>
      <c r="C29" s="12" t="s">
        <v>104</v>
      </c>
      <c r="D29" s="13" t="s">
        <v>13</v>
      </c>
      <c r="E29" s="14"/>
      <c r="F29" s="14"/>
      <c r="G29" s="37">
        <f>VLOOKUP(B29,[1]Brokers!$B$8:$H$58,7,0)</f>
        <v>342092000</v>
      </c>
      <c r="H29" s="37">
        <f>VLOOKUP(B29,[1]Brokers!$B$8:$M$58,12,0)</f>
        <v>0</v>
      </c>
      <c r="I29" s="15">
        <f>VLOOKUP(B29,[1]Brokers!$B$8:$R$58,17,0)</f>
        <v>316143775.51999998</v>
      </c>
      <c r="J29" s="15">
        <v>0</v>
      </c>
      <c r="K29" s="15">
        <f>VLOOKUP(B29,[1]Brokers!$B$8:$W$58,22,0)</f>
        <v>51340500</v>
      </c>
      <c r="L29" s="22">
        <f>VLOOKUP(B29,[1]Brokers!$B$8:$Y$58,24,0)</f>
        <v>709576275.51999998</v>
      </c>
      <c r="M29" s="22">
        <v>709576275.51999998</v>
      </c>
      <c r="N29" s="26">
        <f t="shared" si="0"/>
        <v>6.3822593655181534E-3</v>
      </c>
      <c r="Q29" s="19"/>
    </row>
    <row r="30" spans="1:17" x14ac:dyDescent="0.25">
      <c r="A30" s="25">
        <f t="shared" si="1"/>
        <v>15</v>
      </c>
      <c r="B30" s="11" t="s">
        <v>47</v>
      </c>
      <c r="C30" s="12" t="s">
        <v>48</v>
      </c>
      <c r="D30" s="13" t="s">
        <v>13</v>
      </c>
      <c r="E30" s="14"/>
      <c r="F30" s="14"/>
      <c r="G30" s="37">
        <f>VLOOKUP(B30,[1]Brokers!$B$8:$H$58,7,0)</f>
        <v>0</v>
      </c>
      <c r="H30" s="37">
        <f>VLOOKUP(B30,[1]Brokers!$B$8:$M$58,12,0)</f>
        <v>0</v>
      </c>
      <c r="I30" s="15">
        <f>VLOOKUP(B30,[1]Brokers!$B$8:$R$58,17,0)</f>
        <v>499947986</v>
      </c>
      <c r="J30" s="15">
        <v>0</v>
      </c>
      <c r="K30" s="15">
        <f>VLOOKUP(B30,[1]Brokers!$B$8:$W$58,22,0)</f>
        <v>0</v>
      </c>
      <c r="L30" s="22">
        <f>VLOOKUP(B30,[1]Brokers!$B$8:$Y$58,24,0)</f>
        <v>499947986</v>
      </c>
      <c r="M30" s="22">
        <v>499947986</v>
      </c>
      <c r="N30" s="26">
        <f t="shared" si="0"/>
        <v>4.4967649370493976E-3</v>
      </c>
      <c r="Q30" s="19"/>
    </row>
    <row r="31" spans="1:17" x14ac:dyDescent="0.25">
      <c r="A31" s="25">
        <f t="shared" si="1"/>
        <v>16</v>
      </c>
      <c r="B31" s="11" t="s">
        <v>20</v>
      </c>
      <c r="C31" s="12" t="s">
        <v>21</v>
      </c>
      <c r="D31" s="13" t="s">
        <v>13</v>
      </c>
      <c r="E31" s="13" t="s">
        <v>13</v>
      </c>
      <c r="F31" s="14" t="s">
        <v>13</v>
      </c>
      <c r="G31" s="37">
        <f>VLOOKUP(B31,[1]Brokers!$B$8:$H$58,7,0)</f>
        <v>0</v>
      </c>
      <c r="H31" s="37">
        <f>VLOOKUP(B31,[1]Brokers!$B$8:$M$58,12,0)</f>
        <v>18500000</v>
      </c>
      <c r="I31" s="15">
        <f>VLOOKUP(B31,[1]Brokers!$B$8:$R$58,17,0)</f>
        <v>403208719.25</v>
      </c>
      <c r="J31" s="15">
        <v>0</v>
      </c>
      <c r="K31" s="15">
        <f>VLOOKUP(B31,[1]Brokers!$B$8:$W$58,22,0)</f>
        <v>0</v>
      </c>
      <c r="L31" s="22">
        <f>VLOOKUP(B31,[1]Brokers!$B$8:$Y$58,24,0)</f>
        <v>421708719.25</v>
      </c>
      <c r="M31" s="22">
        <v>421708719.25</v>
      </c>
      <c r="N31" s="26">
        <f t="shared" si="0"/>
        <v>3.7930445475810124E-3</v>
      </c>
      <c r="Q31" s="19"/>
    </row>
    <row r="32" spans="1:17" x14ac:dyDescent="0.25">
      <c r="A32" s="25">
        <f t="shared" si="1"/>
        <v>17</v>
      </c>
      <c r="B32" s="11" t="s">
        <v>78</v>
      </c>
      <c r="C32" s="12" t="s">
        <v>79</v>
      </c>
      <c r="D32" s="13" t="s">
        <v>13</v>
      </c>
      <c r="E32" s="13" t="s">
        <v>13</v>
      </c>
      <c r="F32" s="13" t="s">
        <v>13</v>
      </c>
      <c r="G32" s="37">
        <f>VLOOKUP(B32,[1]Brokers!$B$8:$H$58,7,0)</f>
        <v>0</v>
      </c>
      <c r="H32" s="37">
        <f>VLOOKUP(B32,[1]Brokers!$B$8:$M$58,12,0)</f>
        <v>0</v>
      </c>
      <c r="I32" s="15">
        <f>VLOOKUP(B32,[1]Brokers!$B$8:$R$58,17,0)</f>
        <v>413744771.12</v>
      </c>
      <c r="J32" s="15">
        <v>0</v>
      </c>
      <c r="K32" s="15">
        <f>VLOOKUP(B32,[1]Brokers!$B$8:$W$58,22,0)</f>
        <v>0</v>
      </c>
      <c r="L32" s="22">
        <f>VLOOKUP(B32,[1]Brokers!$B$8:$Y$58,24,0)</f>
        <v>413744771.12</v>
      </c>
      <c r="M32" s="22">
        <v>413744771.12</v>
      </c>
      <c r="N32" s="26">
        <f t="shared" si="0"/>
        <v>3.7214130904808652E-3</v>
      </c>
      <c r="Q32" s="19"/>
    </row>
    <row r="33" spans="1:17" x14ac:dyDescent="0.25">
      <c r="A33" s="25">
        <f t="shared" si="1"/>
        <v>18</v>
      </c>
      <c r="B33" s="11" t="s">
        <v>14</v>
      </c>
      <c r="C33" s="12" t="s">
        <v>15</v>
      </c>
      <c r="D33" s="13" t="s">
        <v>13</v>
      </c>
      <c r="E33" s="13" t="s">
        <v>13</v>
      </c>
      <c r="F33" s="13" t="s">
        <v>13</v>
      </c>
      <c r="G33" s="37">
        <f>VLOOKUP(B33,[1]Brokers!$B$8:$H$58,7,0)</f>
        <v>0</v>
      </c>
      <c r="H33" s="37">
        <f>VLOOKUP(B33,[1]Brokers!$B$8:$M$58,12,0)</f>
        <v>0</v>
      </c>
      <c r="I33" s="15">
        <f>VLOOKUP(B33,[1]Brokers!$B$8:$R$58,17,0)</f>
        <v>392802527.31</v>
      </c>
      <c r="J33" s="15">
        <v>0</v>
      </c>
      <c r="K33" s="15">
        <f>VLOOKUP(B33,[1]Brokers!$B$8:$W$58,22,0)</f>
        <v>0</v>
      </c>
      <c r="L33" s="22">
        <f>VLOOKUP(B33,[1]Brokers!$B$8:$Y$58,24,0)</f>
        <v>392802527.31</v>
      </c>
      <c r="M33" s="22">
        <v>392802527.31</v>
      </c>
      <c r="N33" s="26">
        <f t="shared" si="0"/>
        <v>3.5330487999845578E-3</v>
      </c>
      <c r="Q33" s="19"/>
    </row>
    <row r="34" spans="1:17" x14ac:dyDescent="0.25">
      <c r="A34" s="25">
        <f t="shared" si="1"/>
        <v>19</v>
      </c>
      <c r="B34" s="11" t="s">
        <v>97</v>
      </c>
      <c r="C34" s="12" t="s">
        <v>98</v>
      </c>
      <c r="D34" s="13" t="s">
        <v>13</v>
      </c>
      <c r="E34" s="13" t="s">
        <v>13</v>
      </c>
      <c r="F34" s="13" t="s">
        <v>13</v>
      </c>
      <c r="G34" s="37">
        <f>VLOOKUP(B34,[1]Brokers!$B$8:$H$58,7,0)</f>
        <v>0</v>
      </c>
      <c r="H34" s="37">
        <f>VLOOKUP(B34,[1]Brokers!$B$8:$M$58,12,0)</f>
        <v>0</v>
      </c>
      <c r="I34" s="15">
        <f>VLOOKUP(B34,[1]Brokers!$B$8:$R$58,17,0)</f>
        <v>373541363.97000003</v>
      </c>
      <c r="J34" s="15">
        <v>0</v>
      </c>
      <c r="K34" s="15">
        <f>VLOOKUP(B34,[1]Brokers!$B$8:$W$58,22,0)</f>
        <v>0</v>
      </c>
      <c r="L34" s="22">
        <f>VLOOKUP(B34,[1]Brokers!$B$8:$Y$58,24,0)</f>
        <v>373541363.97000003</v>
      </c>
      <c r="M34" s="22">
        <v>373541363.97000003</v>
      </c>
      <c r="N34" s="26">
        <f t="shared" si="0"/>
        <v>3.3598049298630504E-3</v>
      </c>
      <c r="Q34" s="19"/>
    </row>
    <row r="35" spans="1:17" x14ac:dyDescent="0.25">
      <c r="A35" s="25">
        <f t="shared" si="1"/>
        <v>20</v>
      </c>
      <c r="B35" s="11" t="s">
        <v>70</v>
      </c>
      <c r="C35" s="12" t="s">
        <v>71</v>
      </c>
      <c r="D35" s="13" t="s">
        <v>13</v>
      </c>
      <c r="E35" s="13" t="s">
        <v>13</v>
      </c>
      <c r="F35" s="14"/>
      <c r="G35" s="37">
        <f>VLOOKUP(B35,[1]Brokers!$B$8:$H$58,7,0)</f>
        <v>0</v>
      </c>
      <c r="H35" s="37">
        <f>VLOOKUP(B35,[1]Brokers!$B$8:$M$58,12,0)</f>
        <v>0</v>
      </c>
      <c r="I35" s="15">
        <f>VLOOKUP(B35,[1]Brokers!$B$8:$R$58,17,0)</f>
        <v>216019243.63999999</v>
      </c>
      <c r="J35" s="15">
        <v>0</v>
      </c>
      <c r="K35" s="15">
        <f>VLOOKUP(B35,[1]Brokers!$B$8:$W$58,22,0)</f>
        <v>0</v>
      </c>
      <c r="L35" s="22">
        <f>VLOOKUP(B35,[1]Brokers!$B$8:$Y$58,24,0)</f>
        <v>216019243.63999999</v>
      </c>
      <c r="M35" s="22">
        <v>216019243.63999999</v>
      </c>
      <c r="N35" s="26">
        <f t="shared" si="0"/>
        <v>1.9429776451350342E-3</v>
      </c>
      <c r="Q35" s="19"/>
    </row>
    <row r="36" spans="1:17" x14ac:dyDescent="0.25">
      <c r="A36" s="25">
        <f t="shared" si="1"/>
        <v>21</v>
      </c>
      <c r="B36" s="11" t="s">
        <v>37</v>
      </c>
      <c r="C36" s="12" t="s">
        <v>38</v>
      </c>
      <c r="D36" s="13" t="s">
        <v>13</v>
      </c>
      <c r="E36" s="13" t="s">
        <v>13</v>
      </c>
      <c r="F36" s="14"/>
      <c r="G36" s="37">
        <f>VLOOKUP(B36,[1]Brokers!$B$8:$H$58,7,0)</f>
        <v>0</v>
      </c>
      <c r="H36" s="37">
        <f>VLOOKUP(B36,[1]Brokers!$B$8:$M$58,12,0)</f>
        <v>0</v>
      </c>
      <c r="I36" s="15">
        <f>VLOOKUP(B36,[1]Brokers!$B$8:$R$58,17,0)</f>
        <v>176251719.90000001</v>
      </c>
      <c r="J36" s="15">
        <v>0</v>
      </c>
      <c r="K36" s="15">
        <f>VLOOKUP(B36,[1]Brokers!$B$8:$W$58,22,0)</f>
        <v>0</v>
      </c>
      <c r="L36" s="22">
        <f>VLOOKUP(B36,[1]Brokers!$B$8:$Y$58,24,0)</f>
        <v>176251719.90000001</v>
      </c>
      <c r="M36" s="22">
        <v>176251719.90000001</v>
      </c>
      <c r="N36" s="26">
        <f t="shared" si="0"/>
        <v>1.5852900228324385E-3</v>
      </c>
      <c r="Q36" s="19"/>
    </row>
    <row r="37" spans="1:17" x14ac:dyDescent="0.25">
      <c r="A37" s="25">
        <f t="shared" si="1"/>
        <v>22</v>
      </c>
      <c r="B37" s="11" t="s">
        <v>35</v>
      </c>
      <c r="C37" s="12" t="s">
        <v>36</v>
      </c>
      <c r="D37" s="13" t="s">
        <v>13</v>
      </c>
      <c r="E37" s="13"/>
      <c r="F37" s="14"/>
      <c r="G37" s="37">
        <f>VLOOKUP(B37,[1]Brokers!$B$8:$H$58,7,0)</f>
        <v>0</v>
      </c>
      <c r="H37" s="37">
        <f>VLOOKUP(B37,[1]Brokers!$B$8:$M$58,12,0)</f>
        <v>0</v>
      </c>
      <c r="I37" s="15">
        <f>VLOOKUP(B37,[1]Brokers!$B$8:$R$58,17,0)</f>
        <v>88566088.879999995</v>
      </c>
      <c r="J37" s="15">
        <v>0</v>
      </c>
      <c r="K37" s="15">
        <f>VLOOKUP(B37,[1]Brokers!$B$8:$W$58,22,0)</f>
        <v>0</v>
      </c>
      <c r="L37" s="22">
        <f>VLOOKUP(B37,[1]Brokers!$B$8:$Y$58,24,0)</f>
        <v>88566088.879999995</v>
      </c>
      <c r="M37" s="22">
        <v>88566088.879999995</v>
      </c>
      <c r="N37" s="26">
        <f t="shared" si="0"/>
        <v>7.9660463536137649E-4</v>
      </c>
      <c r="Q37" s="19"/>
    </row>
    <row r="38" spans="1:17" x14ac:dyDescent="0.25">
      <c r="A38" s="25">
        <f t="shared" si="1"/>
        <v>23</v>
      </c>
      <c r="B38" s="11" t="s">
        <v>107</v>
      </c>
      <c r="C38" s="12" t="s">
        <v>115</v>
      </c>
      <c r="D38" s="13" t="s">
        <v>13</v>
      </c>
      <c r="E38" s="14"/>
      <c r="F38" s="14"/>
      <c r="G38" s="37">
        <f>VLOOKUP(B38,[1]Brokers!$B$8:$H$58,7,0)</f>
        <v>0</v>
      </c>
      <c r="H38" s="37">
        <f>VLOOKUP(B38,[1]Brokers!$B$8:$M$58,12,0)</f>
        <v>0</v>
      </c>
      <c r="I38" s="15">
        <f>VLOOKUP(B38,[1]Brokers!$B$8:$R$58,17,0)</f>
        <v>62388929.030000001</v>
      </c>
      <c r="J38" s="15"/>
      <c r="K38" s="15">
        <f>VLOOKUP(B38,[1]Brokers!$B$8:$W$58,22,0)</f>
        <v>0</v>
      </c>
      <c r="L38" s="22">
        <f>VLOOKUP(B38,[1]Brokers!$B$8:$Y$58,24,0)</f>
        <v>62388929.030000001</v>
      </c>
      <c r="M38" s="22">
        <v>62388929.030000001</v>
      </c>
      <c r="N38" s="26">
        <f t="shared" si="0"/>
        <v>5.611550728842566E-4</v>
      </c>
      <c r="Q38" s="19"/>
    </row>
    <row r="39" spans="1:17" x14ac:dyDescent="0.25">
      <c r="A39" s="25">
        <f t="shared" si="1"/>
        <v>24</v>
      </c>
      <c r="B39" s="11" t="s">
        <v>28</v>
      </c>
      <c r="C39" s="12" t="s">
        <v>29</v>
      </c>
      <c r="D39" s="13" t="s">
        <v>13</v>
      </c>
      <c r="E39" s="14"/>
      <c r="F39" s="14"/>
      <c r="G39" s="37">
        <f>VLOOKUP(B39,[1]Brokers!$B$8:$H$58,7,0)</f>
        <v>0</v>
      </c>
      <c r="H39" s="37">
        <f>VLOOKUP(B39,[1]Brokers!$B$8:$M$58,12,0)</f>
        <v>1500000</v>
      </c>
      <c r="I39" s="15">
        <f>VLOOKUP(B39,[1]Brokers!$B$8:$R$58,17,0)</f>
        <v>39246988.380000003</v>
      </c>
      <c r="J39" s="15">
        <v>0</v>
      </c>
      <c r="K39" s="15">
        <f>VLOOKUP(B39,[1]Brokers!$B$8:$W$58,22,0)</f>
        <v>0</v>
      </c>
      <c r="L39" s="22">
        <f>VLOOKUP(B39,[1]Brokers!$B$8:$Y$58,24,0)</f>
        <v>40746988.380000003</v>
      </c>
      <c r="M39" s="22">
        <v>40746988.380000003</v>
      </c>
      <c r="N39" s="26">
        <f t="shared" si="0"/>
        <v>3.6649738326487277E-4</v>
      </c>
      <c r="O39" s="1"/>
      <c r="Q39" s="19"/>
    </row>
    <row r="40" spans="1:17" x14ac:dyDescent="0.25">
      <c r="A40" s="25">
        <f t="shared" si="1"/>
        <v>25</v>
      </c>
      <c r="B40" s="11" t="s">
        <v>66</v>
      </c>
      <c r="C40" s="12" t="s">
        <v>67</v>
      </c>
      <c r="D40" s="13" t="s">
        <v>13</v>
      </c>
      <c r="E40" s="14"/>
      <c r="F40" s="14"/>
      <c r="G40" s="37">
        <f>VLOOKUP(B40,[1]Brokers!$B$8:$H$58,7,0)</f>
        <v>0</v>
      </c>
      <c r="H40" s="37">
        <f>VLOOKUP(B40,[1]Brokers!$B$8:$M$58,12,0)</f>
        <v>0</v>
      </c>
      <c r="I40" s="15">
        <f>VLOOKUP(B40,[1]Brokers!$B$8:$R$58,17,0)</f>
        <v>35050948.210000001</v>
      </c>
      <c r="J40" s="15">
        <v>0</v>
      </c>
      <c r="K40" s="15">
        <f>VLOOKUP(B40,[1]Brokers!$B$8:$W$58,22,0)</f>
        <v>0</v>
      </c>
      <c r="L40" s="22">
        <f>VLOOKUP(B40,[1]Brokers!$B$8:$Y$58,24,0)</f>
        <v>35050948.210000001</v>
      </c>
      <c r="M40" s="22">
        <v>35050948.210000001</v>
      </c>
      <c r="N40" s="26">
        <f t="shared" si="0"/>
        <v>3.1526454618233498E-4</v>
      </c>
      <c r="Q40" s="19"/>
    </row>
    <row r="41" spans="1:17" x14ac:dyDescent="0.25">
      <c r="A41" s="25">
        <f t="shared" si="1"/>
        <v>26</v>
      </c>
      <c r="B41" s="11" t="s">
        <v>60</v>
      </c>
      <c r="C41" s="12" t="s">
        <v>61</v>
      </c>
      <c r="D41" s="13" t="s">
        <v>13</v>
      </c>
      <c r="E41" s="14"/>
      <c r="F41" s="14"/>
      <c r="G41" s="37">
        <f>VLOOKUP(B41,[1]Brokers!$B$8:$H$58,7,0)</f>
        <v>0</v>
      </c>
      <c r="H41" s="37">
        <f>VLOOKUP(B41,[1]Brokers!$B$8:$M$58,12,0)</f>
        <v>0</v>
      </c>
      <c r="I41" s="15">
        <f>VLOOKUP(B41,[1]Brokers!$B$8:$R$58,17,0)</f>
        <v>25074990.07</v>
      </c>
      <c r="J41" s="15">
        <v>0</v>
      </c>
      <c r="K41" s="15">
        <f>VLOOKUP(B41,[1]Brokers!$B$8:$W$58,22,0)</f>
        <v>0</v>
      </c>
      <c r="L41" s="22">
        <f>VLOOKUP(B41,[1]Brokers!$B$8:$Y$58,24,0)</f>
        <v>25074990.07</v>
      </c>
      <c r="M41" s="22">
        <v>25074990.07</v>
      </c>
      <c r="N41" s="26">
        <f t="shared" si="0"/>
        <v>2.2553613436026088E-4</v>
      </c>
      <c r="Q41" s="19"/>
    </row>
    <row r="42" spans="1:17" x14ac:dyDescent="0.25">
      <c r="A42" s="25">
        <v>27</v>
      </c>
      <c r="B42" s="11" t="s">
        <v>45</v>
      </c>
      <c r="C42" s="12" t="s">
        <v>46</v>
      </c>
      <c r="D42" s="13" t="s">
        <v>13</v>
      </c>
      <c r="E42" s="14"/>
      <c r="F42" s="14"/>
      <c r="G42" s="37">
        <f>VLOOKUP(B42,[1]Brokers!$B$8:$H$58,7,0)</f>
        <v>0</v>
      </c>
      <c r="H42" s="37">
        <f>VLOOKUP(B42,[1]Brokers!$B$8:$M$58,12,0)</f>
        <v>0</v>
      </c>
      <c r="I42" s="15">
        <f>VLOOKUP(B42,[1]Brokers!$B$8:$R$58,17,0)</f>
        <v>23550473.5</v>
      </c>
      <c r="J42" s="15">
        <v>0</v>
      </c>
      <c r="K42" s="15">
        <f>VLOOKUP(B42,[1]Brokers!$B$8:$W$58,22,0)</f>
        <v>0</v>
      </c>
      <c r="L42" s="22">
        <f>VLOOKUP(B42,[1]Brokers!$B$8:$Y$58,24,0)</f>
        <v>23550473.5</v>
      </c>
      <c r="M42" s="22">
        <v>23550473.5</v>
      </c>
      <c r="N42" s="26">
        <f t="shared" si="0"/>
        <v>2.1182392259044125E-4</v>
      </c>
      <c r="Q42" s="19"/>
    </row>
    <row r="43" spans="1:17" x14ac:dyDescent="0.25">
      <c r="A43" s="25">
        <f t="shared" si="1"/>
        <v>28</v>
      </c>
      <c r="B43" s="11" t="s">
        <v>31</v>
      </c>
      <c r="C43" s="12" t="s">
        <v>32</v>
      </c>
      <c r="D43" s="13" t="s">
        <v>13</v>
      </c>
      <c r="E43" s="14"/>
      <c r="F43" s="14"/>
      <c r="G43" s="37">
        <f>VLOOKUP(B43,[1]Brokers!$B$8:$H$58,7,0)</f>
        <v>0</v>
      </c>
      <c r="H43" s="37">
        <f>VLOOKUP(B43,[1]Brokers!$B$8:$M$58,12,0)</f>
        <v>0</v>
      </c>
      <c r="I43" s="15">
        <f>VLOOKUP(B43,[1]Brokers!$B$8:$R$58,17,0)</f>
        <v>19606989.199999999</v>
      </c>
      <c r="J43" s="15">
        <v>0</v>
      </c>
      <c r="K43" s="15">
        <f>VLOOKUP(B43,[1]Brokers!$B$8:$W$58,22,0)</f>
        <v>0</v>
      </c>
      <c r="L43" s="22">
        <f>VLOOKUP(B43,[1]Brokers!$B$8:$Y$58,24,0)</f>
        <v>19606989.199999999</v>
      </c>
      <c r="M43" s="22">
        <v>19606989.199999999</v>
      </c>
      <c r="N43" s="26">
        <f t="shared" si="0"/>
        <v>1.7635438890570152E-4</v>
      </c>
      <c r="Q43" s="19"/>
    </row>
    <row r="44" spans="1:17" x14ac:dyDescent="0.25">
      <c r="A44" s="25">
        <f t="shared" si="1"/>
        <v>29</v>
      </c>
      <c r="B44" s="11" t="s">
        <v>51</v>
      </c>
      <c r="C44" s="12" t="s">
        <v>52</v>
      </c>
      <c r="D44" s="13" t="s">
        <v>13</v>
      </c>
      <c r="E44" s="14"/>
      <c r="F44" s="14"/>
      <c r="G44" s="37">
        <f>VLOOKUP(B44,[1]Brokers!$B$8:$H$58,7,0)</f>
        <v>0</v>
      </c>
      <c r="H44" s="37">
        <f>VLOOKUP(B44,[1]Brokers!$B$8:$M$58,12,0)</f>
        <v>0</v>
      </c>
      <c r="I44" s="15">
        <f>VLOOKUP(B44,[1]Brokers!$B$8:$R$58,17,0)</f>
        <v>10948671.09</v>
      </c>
      <c r="J44" s="15">
        <v>0</v>
      </c>
      <c r="K44" s="15">
        <f>VLOOKUP(B44,[1]Brokers!$B$8:$W$58,22,0)</f>
        <v>0</v>
      </c>
      <c r="L44" s="22">
        <f>VLOOKUP(B44,[1]Brokers!$B$8:$Y$58,24,0)</f>
        <v>10948671.09</v>
      </c>
      <c r="M44" s="22">
        <v>10948671.09</v>
      </c>
      <c r="N44" s="26">
        <f t="shared" si="0"/>
        <v>9.8477444941239166E-5</v>
      </c>
      <c r="Q44" s="19"/>
    </row>
    <row r="45" spans="1:17" x14ac:dyDescent="0.25">
      <c r="A45" s="25">
        <f t="shared" si="1"/>
        <v>30</v>
      </c>
      <c r="B45" s="11" t="s">
        <v>40</v>
      </c>
      <c r="C45" s="12" t="s">
        <v>116</v>
      </c>
      <c r="D45" s="13" t="s">
        <v>13</v>
      </c>
      <c r="E45" s="14"/>
      <c r="F45" s="14"/>
      <c r="G45" s="37">
        <f>VLOOKUP(B45,[1]Brokers!$B$8:$H$58,7,0)</f>
        <v>0</v>
      </c>
      <c r="H45" s="37">
        <f>VLOOKUP(B45,[1]Brokers!$B$8:$M$58,12,0)</f>
        <v>0</v>
      </c>
      <c r="I45" s="15">
        <f>VLOOKUP(B45,[1]Brokers!$B$8:$R$58,17,0)</f>
        <v>9109476.9199999999</v>
      </c>
      <c r="J45" s="15">
        <v>0</v>
      </c>
      <c r="K45" s="15">
        <f>VLOOKUP(B45,[1]Brokers!$B$8:$W$58,22,0)</f>
        <v>0</v>
      </c>
      <c r="L45" s="22">
        <f>VLOOKUP(B45,[1]Brokers!$B$8:$Y$58,24,0)</f>
        <v>9109476.9199999999</v>
      </c>
      <c r="M45" s="22">
        <v>9109476.9199999999</v>
      </c>
      <c r="N45" s="26">
        <f t="shared" si="0"/>
        <v>8.1934876338749253E-5</v>
      </c>
      <c r="Q45" s="19"/>
    </row>
    <row r="46" spans="1:17" x14ac:dyDescent="0.25">
      <c r="A46" s="25">
        <f t="shared" si="1"/>
        <v>31</v>
      </c>
      <c r="B46" s="11" t="s">
        <v>95</v>
      </c>
      <c r="C46" s="12" t="s">
        <v>96</v>
      </c>
      <c r="D46" s="13" t="s">
        <v>13</v>
      </c>
      <c r="E46" s="14"/>
      <c r="F46" s="14"/>
      <c r="G46" s="37">
        <f>VLOOKUP(B46,[1]Brokers!$B$8:$H$58,7,0)</f>
        <v>0</v>
      </c>
      <c r="H46" s="37">
        <f>VLOOKUP(B46,[1]Brokers!$B$8:$M$58,12,0)</f>
        <v>0</v>
      </c>
      <c r="I46" s="15">
        <f>VLOOKUP(B46,[1]Brokers!$B$8:$R$58,17,0)</f>
        <v>8335960.2999999998</v>
      </c>
      <c r="J46" s="15">
        <v>0</v>
      </c>
      <c r="K46" s="15">
        <f>VLOOKUP(B46,[1]Brokers!$B$8:$W$58,22,0)</f>
        <v>0</v>
      </c>
      <c r="L46" s="22">
        <f>VLOOKUP(B46,[1]Brokers!$B$8:$Y$58,24,0)</f>
        <v>8335960.2999999998</v>
      </c>
      <c r="M46" s="22">
        <v>8335960.2999999998</v>
      </c>
      <c r="N46" s="26">
        <f t="shared" si="0"/>
        <v>7.4977507747527519E-5</v>
      </c>
      <c r="Q46" s="19"/>
    </row>
    <row r="47" spans="1:17" x14ac:dyDescent="0.25">
      <c r="A47" s="25">
        <f t="shared" si="1"/>
        <v>32</v>
      </c>
      <c r="B47" s="11" t="s">
        <v>58</v>
      </c>
      <c r="C47" s="12" t="s">
        <v>59</v>
      </c>
      <c r="D47" s="13" t="s">
        <v>13</v>
      </c>
      <c r="E47" s="14"/>
      <c r="F47" s="14"/>
      <c r="G47" s="37">
        <f>VLOOKUP(B47,[1]Brokers!$B$8:$H$58,7,0)</f>
        <v>0</v>
      </c>
      <c r="H47" s="37">
        <f>VLOOKUP(B47,[1]Brokers!$B$8:$M$58,12,0)</f>
        <v>0</v>
      </c>
      <c r="I47" s="15">
        <f>VLOOKUP(B47,[1]Brokers!$B$8:$R$58,17,0)</f>
        <v>6542026</v>
      </c>
      <c r="J47" s="15">
        <v>0</v>
      </c>
      <c r="K47" s="15">
        <f>VLOOKUP(B47,[1]Brokers!$B$8:$W$58,22,0)</f>
        <v>0</v>
      </c>
      <c r="L47" s="22">
        <f>VLOOKUP(B47,[1]Brokers!$B$8:$Y$58,24,0)</f>
        <v>6542026</v>
      </c>
      <c r="M47" s="22">
        <v>6542026</v>
      </c>
      <c r="N47" s="26">
        <f t="shared" si="0"/>
        <v>5.8842027486566419E-5</v>
      </c>
      <c r="Q47" s="19"/>
    </row>
    <row r="48" spans="1:17" x14ac:dyDescent="0.25">
      <c r="A48" s="25">
        <f t="shared" si="1"/>
        <v>33</v>
      </c>
      <c r="B48" s="11" t="s">
        <v>16</v>
      </c>
      <c r="C48" s="12" t="s">
        <v>17</v>
      </c>
      <c r="D48" s="13" t="s">
        <v>13</v>
      </c>
      <c r="E48" s="13" t="s">
        <v>13</v>
      </c>
      <c r="F48" s="13" t="s">
        <v>13</v>
      </c>
      <c r="G48" s="37">
        <f>VLOOKUP(B48,[1]Brokers!$B$8:$H$58,7,0)</f>
        <v>0</v>
      </c>
      <c r="H48" s="37">
        <f>VLOOKUP(B48,[1]Brokers!$B$8:$M$58,12,0)</f>
        <v>0</v>
      </c>
      <c r="I48" s="15">
        <f>VLOOKUP(B48,[1]Brokers!$B$8:$R$58,17,0)</f>
        <v>5674632.3300000001</v>
      </c>
      <c r="J48" s="15">
        <v>0</v>
      </c>
      <c r="K48" s="15">
        <f>VLOOKUP(B48,[1]Brokers!$B$8:$W$58,22,0)</f>
        <v>0</v>
      </c>
      <c r="L48" s="22">
        <f>VLOOKUP(B48,[1]Brokers!$B$8:$Y$58,24,0)</f>
        <v>5674632.3300000001</v>
      </c>
      <c r="M48" s="22">
        <v>5674632.3300000001</v>
      </c>
      <c r="N48" s="26">
        <f t="shared" ref="N48:N65" si="2">M48/$M$68</f>
        <v>5.1040285003150162E-5</v>
      </c>
      <c r="Q48" s="19"/>
    </row>
    <row r="49" spans="1:17" x14ac:dyDescent="0.25">
      <c r="A49" s="25">
        <f t="shared" si="1"/>
        <v>34</v>
      </c>
      <c r="B49" s="11" t="s">
        <v>81</v>
      </c>
      <c r="C49" s="12" t="s">
        <v>82</v>
      </c>
      <c r="D49" s="13" t="s">
        <v>13</v>
      </c>
      <c r="E49" s="13" t="s">
        <v>13</v>
      </c>
      <c r="F49" s="13" t="s">
        <v>13</v>
      </c>
      <c r="G49" s="37">
        <f>VLOOKUP(B49,[1]Brokers!$B$8:$H$58,7,0)</f>
        <v>0</v>
      </c>
      <c r="H49" s="37">
        <f>VLOOKUP(B49,[1]Brokers!$B$8:$M$58,12,0)</f>
        <v>0</v>
      </c>
      <c r="I49" s="15">
        <f>VLOOKUP(B49,[1]Brokers!$B$8:$R$58,17,0)</f>
        <v>4927649.7200000007</v>
      </c>
      <c r="J49" s="15">
        <v>0</v>
      </c>
      <c r="K49" s="15">
        <f>VLOOKUP(B49,[1]Brokers!$B$8:$W$58,22,0)</f>
        <v>0</v>
      </c>
      <c r="L49" s="22">
        <f>VLOOKUP(B49,[1]Brokers!$B$8:$Y$58,24,0)</f>
        <v>4927649.7200000007</v>
      </c>
      <c r="M49" s="22">
        <v>4927649.7200000007</v>
      </c>
      <c r="N49" s="26">
        <f t="shared" si="2"/>
        <v>4.4321575650786368E-5</v>
      </c>
      <c r="Q49" s="19"/>
    </row>
    <row r="50" spans="1:17" x14ac:dyDescent="0.25">
      <c r="A50" s="25">
        <f t="shared" si="1"/>
        <v>35</v>
      </c>
      <c r="B50" s="11" t="s">
        <v>62</v>
      </c>
      <c r="C50" s="12" t="s">
        <v>63</v>
      </c>
      <c r="D50" s="13" t="s">
        <v>13</v>
      </c>
      <c r="E50" s="14"/>
      <c r="F50" s="14"/>
      <c r="G50" s="37">
        <f>VLOOKUP(B50,[1]Brokers!$B$8:$H$58,7,0)</f>
        <v>0</v>
      </c>
      <c r="H50" s="37">
        <f>VLOOKUP(B50,[1]Brokers!$B$8:$M$58,12,0)</f>
        <v>0</v>
      </c>
      <c r="I50" s="15">
        <f>VLOOKUP(B50,[1]Brokers!$B$8:$R$58,17,0)</f>
        <v>3993496.73</v>
      </c>
      <c r="J50" s="15">
        <v>0</v>
      </c>
      <c r="K50" s="15">
        <f>VLOOKUP(B50,[1]Brokers!$B$8:$W$58,22,0)</f>
        <v>0</v>
      </c>
      <c r="L50" s="22">
        <f>VLOOKUP(B50,[1]Brokers!$B$8:$Y$58,24,0)</f>
        <v>3993496.73</v>
      </c>
      <c r="M50" s="22">
        <v>3993496.73</v>
      </c>
      <c r="N50" s="26">
        <f t="shared" si="2"/>
        <v>3.5919368763464575E-5</v>
      </c>
      <c r="Q50" s="19"/>
    </row>
    <row r="51" spans="1:17" x14ac:dyDescent="0.25">
      <c r="A51" s="25">
        <f t="shared" si="1"/>
        <v>36</v>
      </c>
      <c r="B51" s="11" t="s">
        <v>56</v>
      </c>
      <c r="C51" s="12" t="s">
        <v>57</v>
      </c>
      <c r="D51" s="13" t="s">
        <v>13</v>
      </c>
      <c r="E51" s="14"/>
      <c r="F51" s="14"/>
      <c r="G51" s="37">
        <f>VLOOKUP(B51,[1]Brokers!$B$8:$H$58,7,0)</f>
        <v>0</v>
      </c>
      <c r="H51" s="37">
        <f>VLOOKUP(B51,[1]Brokers!$B$8:$M$58,12,0)</f>
        <v>0</v>
      </c>
      <c r="I51" s="15">
        <f>VLOOKUP(B51,[1]Brokers!$B$8:$R$58,17,0)</f>
        <v>3238380.92</v>
      </c>
      <c r="J51" s="15">
        <v>0</v>
      </c>
      <c r="K51" s="15">
        <f>VLOOKUP(B51,[1]Brokers!$B$8:$W$58,22,0)</f>
        <v>0</v>
      </c>
      <c r="L51" s="22">
        <f>VLOOKUP(B51,[1]Brokers!$B$8:$Y$58,24,0)</f>
        <v>3238380.92</v>
      </c>
      <c r="M51" s="22">
        <v>3238380.92</v>
      </c>
      <c r="N51" s="26">
        <f t="shared" si="2"/>
        <v>2.9127505623886582E-5</v>
      </c>
      <c r="Q51" s="19"/>
    </row>
    <row r="52" spans="1:17" x14ac:dyDescent="0.25">
      <c r="A52" s="25">
        <f t="shared" si="1"/>
        <v>37</v>
      </c>
      <c r="B52" s="11" t="s">
        <v>33</v>
      </c>
      <c r="C52" s="12" t="s">
        <v>34</v>
      </c>
      <c r="D52" s="13" t="s">
        <v>13</v>
      </c>
      <c r="E52" s="13" t="s">
        <v>13</v>
      </c>
      <c r="F52" s="13" t="s">
        <v>13</v>
      </c>
      <c r="G52" s="37">
        <f>VLOOKUP(B52,[1]Brokers!$B$8:$H$58,7,0)</f>
        <v>0</v>
      </c>
      <c r="H52" s="37">
        <f>VLOOKUP(B52,[1]Brokers!$B$8:$M$58,12,0)</f>
        <v>0</v>
      </c>
      <c r="I52" s="15">
        <f>VLOOKUP(B52,[1]Brokers!$B$8:$R$58,17,0)</f>
        <v>1704179.1</v>
      </c>
      <c r="J52" s="15">
        <v>0</v>
      </c>
      <c r="K52" s="15">
        <f>VLOOKUP(B52,[1]Brokers!$B$8:$W$58,22,0)</f>
        <v>0</v>
      </c>
      <c r="L52" s="22">
        <f>VLOOKUP(B52,[1]Brokers!$B$8:$Y$58,24,0)</f>
        <v>1704179.1</v>
      </c>
      <c r="M52" s="22">
        <v>1704179.1</v>
      </c>
      <c r="N52" s="26">
        <f t="shared" si="2"/>
        <v>1.5328180206595329E-5</v>
      </c>
      <c r="Q52" s="19"/>
    </row>
    <row r="53" spans="1:17" x14ac:dyDescent="0.25">
      <c r="A53" s="25">
        <f t="shared" si="1"/>
        <v>38</v>
      </c>
      <c r="B53" s="11" t="s">
        <v>55</v>
      </c>
      <c r="C53" s="12" t="s">
        <v>114</v>
      </c>
      <c r="D53" s="13" t="s">
        <v>13</v>
      </c>
      <c r="E53" s="14"/>
      <c r="F53" s="14"/>
      <c r="G53" s="37">
        <f>VLOOKUP(B53,[1]Brokers!$B$8:$H$58,7,0)</f>
        <v>0</v>
      </c>
      <c r="H53" s="37">
        <f>VLOOKUP(B53,[1]Brokers!$B$8:$M$58,12,0)</f>
        <v>0</v>
      </c>
      <c r="I53" s="15">
        <f>VLOOKUP(B53,[1]Brokers!$B$8:$R$58,17,0)</f>
        <v>1240303</v>
      </c>
      <c r="J53" s="15">
        <v>0</v>
      </c>
      <c r="K53" s="15">
        <f>VLOOKUP(B53,[1]Brokers!$B$8:$W$58,22,0)</f>
        <v>0</v>
      </c>
      <c r="L53" s="22">
        <f>VLOOKUP(B53,[1]Brokers!$B$8:$Y$58,24,0)</f>
        <v>1240303</v>
      </c>
      <c r="M53" s="22">
        <v>1240303</v>
      </c>
      <c r="N53" s="26">
        <f t="shared" si="2"/>
        <v>1.1155862605509484E-5</v>
      </c>
      <c r="Q53" s="19"/>
    </row>
    <row r="54" spans="1:17" x14ac:dyDescent="0.25">
      <c r="A54" s="25">
        <f t="shared" si="1"/>
        <v>39</v>
      </c>
      <c r="B54" s="11" t="s">
        <v>74</v>
      </c>
      <c r="C54" s="12" t="s">
        <v>75</v>
      </c>
      <c r="D54" s="13" t="s">
        <v>13</v>
      </c>
      <c r="E54" s="14"/>
      <c r="F54" s="14"/>
      <c r="G54" s="37">
        <f>VLOOKUP(B54,[1]Brokers!$B$8:$H$58,7,0)</f>
        <v>0</v>
      </c>
      <c r="H54" s="37">
        <f>VLOOKUP(B54,[1]Brokers!$B$8:$M$58,12,0)</f>
        <v>0</v>
      </c>
      <c r="I54" s="15">
        <f>VLOOKUP(B54,[1]Brokers!$B$8:$R$58,17,0)</f>
        <v>737492</v>
      </c>
      <c r="J54" s="15">
        <v>0</v>
      </c>
      <c r="K54" s="15">
        <f>VLOOKUP(B54,[1]Brokers!$B$8:$W$58,22,0)</f>
        <v>0</v>
      </c>
      <c r="L54" s="22">
        <f>VLOOKUP(B54,[1]Brokers!$B$8:$Y$58,24,0)</f>
        <v>737492</v>
      </c>
      <c r="M54" s="22">
        <v>737492</v>
      </c>
      <c r="N54" s="26">
        <f t="shared" si="2"/>
        <v>6.6333463876668846E-6</v>
      </c>
      <c r="Q54" s="19"/>
    </row>
    <row r="55" spans="1:17" s="17" customFormat="1" x14ac:dyDescent="0.25">
      <c r="A55" s="25">
        <f t="shared" si="1"/>
        <v>40</v>
      </c>
      <c r="B55" s="11" t="s">
        <v>113</v>
      </c>
      <c r="C55" s="12" t="s">
        <v>112</v>
      </c>
      <c r="D55" s="13" t="s">
        <v>13</v>
      </c>
      <c r="E55" s="13"/>
      <c r="F55" s="14"/>
      <c r="G55" s="37">
        <f>VLOOKUP(B55,[1]Brokers!$B$8:$H$58,7,0)</f>
        <v>0</v>
      </c>
      <c r="H55" s="37">
        <f>VLOOKUP(B55,[1]Brokers!$B$8:$M$58,12,0)</f>
        <v>0</v>
      </c>
      <c r="I55" s="15">
        <f>VLOOKUP(B55,[1]Brokers!$B$8:$R$58,17,0)</f>
        <v>5059.4000000000005</v>
      </c>
      <c r="J55" s="15">
        <v>0</v>
      </c>
      <c r="K55" s="15">
        <f>VLOOKUP(B55,[1]Brokers!$B$8:$W$58,22,0)</f>
        <v>0</v>
      </c>
      <c r="L55" s="22">
        <f>VLOOKUP(B55,[1]Brokers!$B$8:$Y$58,24,0)</f>
        <v>5059.4000000000005</v>
      </c>
      <c r="M55" s="22">
        <v>5059.4000000000005</v>
      </c>
      <c r="N55" s="26">
        <f t="shared" si="2"/>
        <v>4.5506599005496794E-8</v>
      </c>
      <c r="O55" s="16"/>
      <c r="Q55" s="19"/>
    </row>
    <row r="56" spans="1:17" x14ac:dyDescent="0.25">
      <c r="A56" s="25">
        <f t="shared" si="1"/>
        <v>41</v>
      </c>
      <c r="B56" s="11" t="s">
        <v>41</v>
      </c>
      <c r="C56" s="12" t="s">
        <v>42</v>
      </c>
      <c r="D56" s="13" t="s">
        <v>13</v>
      </c>
      <c r="E56" s="14"/>
      <c r="F56" s="14"/>
      <c r="G56" s="37">
        <f>VLOOKUP(B56,[1]Brokers!$B$8:$H$58,7,0)</f>
        <v>0</v>
      </c>
      <c r="H56" s="37">
        <f>VLOOKUP(B56,[1]Brokers!$B$8:$M$58,12,0)</f>
        <v>0</v>
      </c>
      <c r="I56" s="15">
        <f>VLOOKUP(B56,[1]Brokers!$B$8:$R$58,17,0)</f>
        <v>0</v>
      </c>
      <c r="J56" s="15">
        <v>0</v>
      </c>
      <c r="K56" s="15">
        <f>VLOOKUP(B56,[1]Brokers!$B$8:$W$58,22,0)</f>
        <v>0</v>
      </c>
      <c r="L56" s="22">
        <f>VLOOKUP(B56,[1]Brokers!$B$8:$Y$58,24,0)</f>
        <v>0</v>
      </c>
      <c r="M56" s="22">
        <v>0</v>
      </c>
      <c r="N56" s="26">
        <f t="shared" si="2"/>
        <v>0</v>
      </c>
      <c r="Q56" s="19"/>
    </row>
    <row r="57" spans="1:17" x14ac:dyDescent="0.25">
      <c r="A57" s="25">
        <f t="shared" si="1"/>
        <v>42</v>
      </c>
      <c r="B57" s="11" t="s">
        <v>85</v>
      </c>
      <c r="C57" s="12" t="s">
        <v>86</v>
      </c>
      <c r="D57" s="13" t="s">
        <v>13</v>
      </c>
      <c r="E57" s="14"/>
      <c r="F57" s="14"/>
      <c r="G57" s="37">
        <f>VLOOKUP(B57,[1]Brokers!$B$8:$H$58,7,0)</f>
        <v>0</v>
      </c>
      <c r="H57" s="37">
        <f>VLOOKUP(B57,[1]Brokers!$B$8:$M$58,12,0)</f>
        <v>0</v>
      </c>
      <c r="I57" s="15">
        <f>VLOOKUP(B57,[1]Brokers!$B$8:$R$58,17,0)</f>
        <v>0</v>
      </c>
      <c r="J57" s="15">
        <v>0</v>
      </c>
      <c r="K57" s="15">
        <f>VLOOKUP(B57,[1]Brokers!$B$8:$W$58,22,0)</f>
        <v>0</v>
      </c>
      <c r="L57" s="22">
        <f>VLOOKUP(B57,[1]Brokers!$B$8:$Y$58,24,0)</f>
        <v>0</v>
      </c>
      <c r="M57" s="22">
        <v>0</v>
      </c>
      <c r="N57" s="26">
        <f t="shared" si="2"/>
        <v>0</v>
      </c>
      <c r="Q57" s="19"/>
    </row>
    <row r="58" spans="1:17" x14ac:dyDescent="0.25">
      <c r="A58" s="25">
        <f t="shared" si="1"/>
        <v>43</v>
      </c>
      <c r="B58" s="11" t="s">
        <v>83</v>
      </c>
      <c r="C58" s="12" t="s">
        <v>84</v>
      </c>
      <c r="D58" s="13" t="s">
        <v>13</v>
      </c>
      <c r="E58" s="14"/>
      <c r="F58" s="14"/>
      <c r="G58" s="37">
        <f>VLOOKUP(B58,[1]Brokers!$B$8:$H$58,7,0)</f>
        <v>0</v>
      </c>
      <c r="H58" s="37">
        <f>VLOOKUP(B58,[1]Brokers!$B$8:$M$58,12,0)</f>
        <v>0</v>
      </c>
      <c r="I58" s="15">
        <f>VLOOKUP(B58,[1]Brokers!$B$8:$R$58,17,0)</f>
        <v>0</v>
      </c>
      <c r="J58" s="15">
        <v>0</v>
      </c>
      <c r="K58" s="15">
        <f>VLOOKUP(B58,[1]Brokers!$B$8:$W$58,22,0)</f>
        <v>0</v>
      </c>
      <c r="L58" s="22">
        <f>VLOOKUP(B58,[1]Brokers!$B$8:$Y$58,24,0)</f>
        <v>0</v>
      </c>
      <c r="M58" s="22">
        <v>0</v>
      </c>
      <c r="N58" s="26">
        <f t="shared" si="2"/>
        <v>0</v>
      </c>
      <c r="Q58" s="19"/>
    </row>
    <row r="59" spans="1:17" x14ac:dyDescent="0.25">
      <c r="A59" s="25">
        <v>44</v>
      </c>
      <c r="B59" s="11" t="s">
        <v>49</v>
      </c>
      <c r="C59" s="12" t="s">
        <v>50</v>
      </c>
      <c r="D59" s="13" t="s">
        <v>13</v>
      </c>
      <c r="E59" s="14"/>
      <c r="F59" s="13" t="s">
        <v>13</v>
      </c>
      <c r="G59" s="37">
        <f>VLOOKUP(B59,[1]Brokers!$B$8:$H$58,7,0)</f>
        <v>0</v>
      </c>
      <c r="H59" s="37">
        <f>VLOOKUP(B59,[1]Brokers!$B$8:$M$58,12,0)</f>
        <v>0</v>
      </c>
      <c r="I59" s="15">
        <f>VLOOKUP(B59,[1]Brokers!$B$8:$R$58,17,0)</f>
        <v>0</v>
      </c>
      <c r="J59" s="15">
        <v>0</v>
      </c>
      <c r="K59" s="15">
        <f>VLOOKUP(B59,[1]Brokers!$B$8:$W$58,22,0)</f>
        <v>0</v>
      </c>
      <c r="L59" s="22">
        <f>VLOOKUP(B59,[1]Brokers!$B$8:$Y$58,24,0)</f>
        <v>0</v>
      </c>
      <c r="M59" s="22">
        <v>0</v>
      </c>
      <c r="N59" s="26">
        <f t="shared" si="2"/>
        <v>0</v>
      </c>
      <c r="Q59" s="19"/>
    </row>
    <row r="60" spans="1:17" x14ac:dyDescent="0.25">
      <c r="A60" s="25">
        <v>45</v>
      </c>
      <c r="B60" s="11" t="s">
        <v>90</v>
      </c>
      <c r="C60" s="12" t="s">
        <v>89</v>
      </c>
      <c r="D60" s="13" t="s">
        <v>13</v>
      </c>
      <c r="E60" s="14"/>
      <c r="F60" s="14"/>
      <c r="G60" s="37">
        <f>VLOOKUP(B60,[1]Brokers!$B$8:$H$58,7,0)</f>
        <v>0</v>
      </c>
      <c r="H60" s="37">
        <f>VLOOKUP(B60,[1]Brokers!$B$8:$M$58,12,0)</f>
        <v>0</v>
      </c>
      <c r="I60" s="15">
        <f>VLOOKUP(B60,[1]Brokers!$B$8:$R$58,17,0)</f>
        <v>0</v>
      </c>
      <c r="J60" s="15">
        <v>0</v>
      </c>
      <c r="K60" s="15">
        <f>VLOOKUP(B60,[1]Brokers!$B$8:$W$58,22,0)</f>
        <v>0</v>
      </c>
      <c r="L60" s="22">
        <f>VLOOKUP(B60,[1]Brokers!$B$8:$Y$58,24,0)</f>
        <v>0</v>
      </c>
      <c r="M60" s="22">
        <v>0</v>
      </c>
      <c r="N60" s="26">
        <f t="shared" si="2"/>
        <v>0</v>
      </c>
      <c r="Q60" s="19"/>
    </row>
    <row r="61" spans="1:17" x14ac:dyDescent="0.25">
      <c r="A61" s="25">
        <v>46</v>
      </c>
      <c r="B61" s="11" t="s">
        <v>76</v>
      </c>
      <c r="C61" s="12" t="s">
        <v>77</v>
      </c>
      <c r="D61" s="13" t="s">
        <v>13</v>
      </c>
      <c r="E61" s="14"/>
      <c r="F61" s="14"/>
      <c r="G61" s="37">
        <f>VLOOKUP(B61,[1]Brokers!$B$8:$H$58,7,0)</f>
        <v>0</v>
      </c>
      <c r="H61" s="37">
        <f>VLOOKUP(B61,[1]Brokers!$B$8:$M$58,12,0)</f>
        <v>0</v>
      </c>
      <c r="I61" s="15">
        <f>VLOOKUP(B61,[1]Brokers!$B$8:$R$58,17,0)</f>
        <v>0</v>
      </c>
      <c r="J61" s="15">
        <v>0</v>
      </c>
      <c r="K61" s="15">
        <f>VLOOKUP(B61,[1]Brokers!$B$8:$W$58,22,0)</f>
        <v>0</v>
      </c>
      <c r="L61" s="22">
        <f>VLOOKUP(B61,[1]Brokers!$B$8:$Y$58,24,0)</f>
        <v>0</v>
      </c>
      <c r="M61" s="22">
        <v>0</v>
      </c>
      <c r="N61" s="26">
        <f t="shared" si="2"/>
        <v>0</v>
      </c>
      <c r="Q61" s="19"/>
    </row>
    <row r="62" spans="1:17" x14ac:dyDescent="0.25">
      <c r="A62" s="25">
        <v>47</v>
      </c>
      <c r="B62" s="11" t="s">
        <v>64</v>
      </c>
      <c r="C62" s="12" t="s">
        <v>65</v>
      </c>
      <c r="D62" s="13" t="s">
        <v>13</v>
      </c>
      <c r="E62" s="14"/>
      <c r="F62" s="14"/>
      <c r="G62" s="37">
        <f>VLOOKUP(B62,[1]Brokers!$B$8:$H$58,7,0)</f>
        <v>0</v>
      </c>
      <c r="H62" s="37">
        <f>VLOOKUP(B62,[1]Brokers!$B$8:$M$58,12,0)</f>
        <v>0</v>
      </c>
      <c r="I62" s="15">
        <f>VLOOKUP(B62,[1]Brokers!$B$8:$R$58,17,0)</f>
        <v>0</v>
      </c>
      <c r="J62" s="15">
        <v>0</v>
      </c>
      <c r="K62" s="15">
        <f>VLOOKUP(B62,[1]Brokers!$B$8:$W$58,22,0)</f>
        <v>0</v>
      </c>
      <c r="L62" s="22">
        <f>VLOOKUP(B62,[1]Brokers!$B$8:$Y$58,24,0)</f>
        <v>0</v>
      </c>
      <c r="M62" s="22">
        <v>0</v>
      </c>
      <c r="N62" s="26">
        <f t="shared" si="2"/>
        <v>0</v>
      </c>
      <c r="Q62" s="19"/>
    </row>
    <row r="63" spans="1:17" x14ac:dyDescent="0.25">
      <c r="A63" s="25">
        <v>48</v>
      </c>
      <c r="B63" s="11" t="s">
        <v>43</v>
      </c>
      <c r="C63" s="12" t="s">
        <v>44</v>
      </c>
      <c r="D63" s="13" t="s">
        <v>13</v>
      </c>
      <c r="E63" s="14"/>
      <c r="F63" s="14"/>
      <c r="G63" s="37">
        <f>VLOOKUP(B63,[1]Brokers!$B$8:$H$58,7,0)</f>
        <v>0</v>
      </c>
      <c r="H63" s="37">
        <f>VLOOKUP(B63,[1]Brokers!$B$8:$M$58,12,0)</f>
        <v>0</v>
      </c>
      <c r="I63" s="15">
        <f>VLOOKUP(B63,[1]Brokers!$B$8:$R$58,17,0)</f>
        <v>0</v>
      </c>
      <c r="J63" s="15">
        <v>0</v>
      </c>
      <c r="K63" s="15">
        <f>VLOOKUP(B63,[1]Brokers!$B$8:$W$58,22,0)</f>
        <v>0</v>
      </c>
      <c r="L63" s="22">
        <f>VLOOKUP(B63,[1]Brokers!$B$8:$Y$58,24,0)</f>
        <v>0</v>
      </c>
      <c r="M63" s="22">
        <v>0</v>
      </c>
      <c r="N63" s="26">
        <f t="shared" si="2"/>
        <v>0</v>
      </c>
      <c r="Q63" s="19"/>
    </row>
    <row r="64" spans="1:17" x14ac:dyDescent="0.25">
      <c r="A64" s="25">
        <v>49</v>
      </c>
      <c r="B64" s="11" t="s">
        <v>106</v>
      </c>
      <c r="C64" s="12" t="s">
        <v>69</v>
      </c>
      <c r="D64" s="13" t="s">
        <v>13</v>
      </c>
      <c r="E64" s="14"/>
      <c r="F64" s="14"/>
      <c r="G64" s="37">
        <f>VLOOKUP(B64,[1]Brokers!$B$8:$H$58,7,0)</f>
        <v>0</v>
      </c>
      <c r="H64" s="37">
        <f>VLOOKUP(B64,[1]Brokers!$B$8:$M$58,12,0)</f>
        <v>0</v>
      </c>
      <c r="I64" s="15">
        <f>VLOOKUP(B64,[1]Brokers!$B$8:$R$58,17,0)</f>
        <v>0</v>
      </c>
      <c r="J64" s="15"/>
      <c r="K64" s="15">
        <f>VLOOKUP(B64,[1]Brokers!$B$8:$W$58,22,0)</f>
        <v>0</v>
      </c>
      <c r="L64" s="22">
        <f>VLOOKUP(B64,[1]Brokers!$B$8:$Y$58,24,0)</f>
        <v>0</v>
      </c>
      <c r="M64" s="22">
        <v>0</v>
      </c>
      <c r="N64" s="26">
        <f t="shared" si="2"/>
        <v>0</v>
      </c>
      <c r="Q64" s="19"/>
    </row>
    <row r="65" spans="1:17" x14ac:dyDescent="0.25">
      <c r="A65" s="25">
        <v>50</v>
      </c>
      <c r="B65" s="11" t="s">
        <v>53</v>
      </c>
      <c r="C65" s="12" t="s">
        <v>54</v>
      </c>
      <c r="D65" s="13" t="s">
        <v>13</v>
      </c>
      <c r="E65" s="13" t="s">
        <v>13</v>
      </c>
      <c r="F65" s="13" t="s">
        <v>13</v>
      </c>
      <c r="G65" s="37">
        <f>VLOOKUP(B65,[1]Brokers!$B$8:$H$58,7,0)</f>
        <v>0</v>
      </c>
      <c r="H65" s="37">
        <f>VLOOKUP(B65,[1]Brokers!$B$8:$M$58,12,0)</f>
        <v>0</v>
      </c>
      <c r="I65" s="15">
        <f>VLOOKUP(B65,[1]Brokers!$B$8:$R$58,17,0)</f>
        <v>0</v>
      </c>
      <c r="J65" s="15">
        <v>0</v>
      </c>
      <c r="K65" s="15">
        <f>VLOOKUP(B65,[1]Brokers!$B$8:$W$58,22,0)</f>
        <v>0</v>
      </c>
      <c r="L65" s="22">
        <f>VLOOKUP(B65,[1]Brokers!$B$8:$Y$58,24,0)</f>
        <v>0</v>
      </c>
      <c r="M65" s="22">
        <v>0</v>
      </c>
      <c r="N65" s="26">
        <f t="shared" si="2"/>
        <v>0</v>
      </c>
      <c r="Q65" s="19"/>
    </row>
    <row r="66" spans="1:17" x14ac:dyDescent="0.25">
      <c r="A66" s="25">
        <v>51</v>
      </c>
      <c r="B66" s="11" t="s">
        <v>120</v>
      </c>
      <c r="C66" s="12" t="s">
        <v>121</v>
      </c>
      <c r="D66" s="13" t="s">
        <v>13</v>
      </c>
      <c r="E66" s="14"/>
      <c r="F66" s="14"/>
      <c r="G66" s="37">
        <v>0</v>
      </c>
      <c r="H66" s="37">
        <v>0</v>
      </c>
      <c r="I66" s="15">
        <v>0</v>
      </c>
      <c r="J66" s="15"/>
      <c r="K66" s="15">
        <v>0</v>
      </c>
      <c r="L66" s="22">
        <v>0</v>
      </c>
      <c r="M66" s="22">
        <v>0</v>
      </c>
      <c r="N66" s="26">
        <v>0</v>
      </c>
      <c r="Q66" s="19"/>
    </row>
    <row r="67" spans="1:17" x14ac:dyDescent="0.25">
      <c r="A67" s="25">
        <v>52</v>
      </c>
      <c r="B67" s="11" t="s">
        <v>92</v>
      </c>
      <c r="C67" s="12" t="s">
        <v>99</v>
      </c>
      <c r="D67" s="13" t="s">
        <v>13</v>
      </c>
      <c r="E67" s="14"/>
      <c r="F67" s="14"/>
      <c r="G67" s="37">
        <f>VLOOKUP(B67,[1]Brokers!$B$8:$H$58,7,0)</f>
        <v>0</v>
      </c>
      <c r="H67" s="37">
        <f>VLOOKUP(B67,[1]Brokers!$B$8:$M$58,12,0)</f>
        <v>0</v>
      </c>
      <c r="I67" s="15">
        <f>VLOOKUP(B67,[1]Brokers!$B$8:$R$58,17,0)</f>
        <v>0</v>
      </c>
      <c r="J67" s="15">
        <v>0</v>
      </c>
      <c r="K67" s="15">
        <f>VLOOKUP(B67,[1]Brokers!$B$8:$W$58,22,0)</f>
        <v>0</v>
      </c>
      <c r="L67" s="22">
        <f>VLOOKUP(B67,[1]Brokers!$B$8:$Y$58,24,0)</f>
        <v>0</v>
      </c>
      <c r="M67" s="22">
        <v>0</v>
      </c>
      <c r="N67" s="26">
        <f>M67/$M$68</f>
        <v>0</v>
      </c>
      <c r="Q67" s="19"/>
    </row>
    <row r="68" spans="1:17" ht="16.5" customHeight="1" thickBot="1" x14ac:dyDescent="0.3">
      <c r="A68" s="45" t="s">
        <v>5</v>
      </c>
      <c r="B68" s="46"/>
      <c r="C68" s="47"/>
      <c r="D68" s="27">
        <f>COUNTA(D16:D67)</f>
        <v>52</v>
      </c>
      <c r="E68" s="27">
        <f>COUNTA(E16:E67)</f>
        <v>20</v>
      </c>
      <c r="F68" s="27">
        <f>COUNTA(F16:F67)</f>
        <v>18</v>
      </c>
      <c r="G68" s="38">
        <v>27367360000</v>
      </c>
      <c r="H68" s="38">
        <v>20000000000</v>
      </c>
      <c r="I68" s="31">
        <v>22193120100.360001</v>
      </c>
      <c r="J68" s="28">
        <f>SUM(J16:J67)</f>
        <v>0</v>
      </c>
      <c r="K68" s="31">
        <v>41618999592</v>
      </c>
      <c r="L68" s="34">
        <v>111179479692.36</v>
      </c>
      <c r="M68" s="28">
        <v>111179479692.36</v>
      </c>
      <c r="N68" s="29">
        <f>SUM(N16:N67)</f>
        <v>1.0000000000000002</v>
      </c>
      <c r="O68" s="18"/>
    </row>
    <row r="69" spans="1:17" x14ac:dyDescent="0.25">
      <c r="G69" s="19" t="s">
        <v>110</v>
      </c>
      <c r="H69" s="19"/>
      <c r="I69" s="2" t="s">
        <v>110</v>
      </c>
      <c r="L69" s="20"/>
      <c r="N69" s="19"/>
      <c r="O69" s="18"/>
    </row>
    <row r="70" spans="1:17" ht="27.6" customHeight="1" x14ac:dyDescent="0.25">
      <c r="B70" s="39" t="s">
        <v>87</v>
      </c>
      <c r="C70" s="39"/>
      <c r="D70" s="39"/>
      <c r="E70" s="39"/>
      <c r="F70" s="39"/>
      <c r="G70" s="6"/>
      <c r="H70" s="6"/>
      <c r="J70" s="21"/>
      <c r="K70" s="21"/>
      <c r="L70" s="19"/>
      <c r="O70" s="18"/>
    </row>
    <row r="71" spans="1:17" ht="27.6" customHeight="1" x14ac:dyDescent="0.25">
      <c r="C71" s="40"/>
      <c r="D71" s="40"/>
      <c r="E71" s="40"/>
      <c r="F71" s="40"/>
      <c r="G71" s="36"/>
      <c r="H71" s="36"/>
      <c r="L71" s="19"/>
      <c r="M71" s="19"/>
      <c r="O71" s="18"/>
    </row>
    <row r="72" spans="1:17" x14ac:dyDescent="0.25">
      <c r="I72" s="30"/>
      <c r="K72" s="1"/>
      <c r="L72" s="4"/>
      <c r="N72" s="18"/>
      <c r="O72" s="1"/>
    </row>
    <row r="73" spans="1:17" x14ac:dyDescent="0.25">
      <c r="M73" s="4"/>
      <c r="O73" s="18"/>
    </row>
    <row r="75" spans="1:17" x14ac:dyDescent="0.25">
      <c r="M75" s="32"/>
    </row>
    <row r="76" spans="1:17" x14ac:dyDescent="0.25">
      <c r="M76" s="32"/>
    </row>
    <row r="77" spans="1:17" x14ac:dyDescent="0.25">
      <c r="M77" s="32" t="s">
        <v>110</v>
      </c>
    </row>
    <row r="78" spans="1:17" x14ac:dyDescent="0.25">
      <c r="M78" s="33"/>
    </row>
    <row r="126" spans="12:12" x14ac:dyDescent="0.25">
      <c r="L126" s="19"/>
    </row>
  </sheetData>
  <autoFilter ref="A15:O68" xr:uid="{00000000-0009-0000-0000-000000000000}"/>
  <sortState xmlns:xlrd2="http://schemas.microsoft.com/office/spreadsheetml/2017/richdata2" ref="B16:M67">
    <sortCondition descending="1" ref="M16:M67"/>
  </sortState>
  <mergeCells count="16">
    <mergeCell ref="M14:M15"/>
    <mergeCell ref="N14:N15"/>
    <mergeCell ref="D9:K9"/>
    <mergeCell ref="L11:N11"/>
    <mergeCell ref="A12:A15"/>
    <mergeCell ref="B12:B15"/>
    <mergeCell ref="C12:C15"/>
    <mergeCell ref="D12:F14"/>
    <mergeCell ref="M12:N13"/>
    <mergeCell ref="G12:L13"/>
    <mergeCell ref="G14:H14"/>
    <mergeCell ref="B70:F70"/>
    <mergeCell ref="C71:F71"/>
    <mergeCell ref="L14:L15"/>
    <mergeCell ref="I14:K14"/>
    <mergeCell ref="A68:C68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2025-02-24T03:05:56Z</cp:lastPrinted>
  <dcterms:created xsi:type="dcterms:W3CDTF">2017-06-09T07:51:20Z</dcterms:created>
  <dcterms:modified xsi:type="dcterms:W3CDTF">2025-02-24T03:06:03Z</dcterms:modified>
</cp:coreProperties>
</file>