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049F0D1E-6E9E-4E6E-B5B0-3E09D8E2F0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Sheet1!$A$15:$N$68</definedName>
    <definedName name="_xlnm.Print_Area" localSheetId="0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J17" i="1"/>
  <c r="J18" i="1"/>
  <c r="J20" i="1"/>
  <c r="J21" i="1"/>
  <c r="J19" i="1"/>
  <c r="J22" i="1"/>
  <c r="J25" i="1"/>
  <c r="J23" i="1"/>
  <c r="J28" i="1"/>
  <c r="J26" i="1"/>
  <c r="J29" i="1"/>
  <c r="J30" i="1"/>
  <c r="J27" i="1"/>
  <c r="J31" i="1"/>
  <c r="J32" i="1"/>
  <c r="J34" i="1"/>
  <c r="J35" i="1"/>
  <c r="J36" i="1"/>
  <c r="J33" i="1"/>
  <c r="J37" i="1"/>
  <c r="J38" i="1"/>
  <c r="J40" i="1"/>
  <c r="J39" i="1"/>
  <c r="J24" i="1"/>
  <c r="J42" i="1"/>
  <c r="J43" i="1"/>
  <c r="J46" i="1"/>
  <c r="J41" i="1"/>
  <c r="J44" i="1"/>
  <c r="J47" i="1"/>
  <c r="J45" i="1"/>
  <c r="J50" i="1"/>
  <c r="J49" i="1"/>
  <c r="J48" i="1"/>
  <c r="J51" i="1"/>
  <c r="J52" i="1"/>
  <c r="J53" i="1"/>
  <c r="J54" i="1"/>
  <c r="J56" i="1"/>
  <c r="J57" i="1"/>
  <c r="J59" i="1"/>
  <c r="J58" i="1"/>
  <c r="J55" i="1"/>
  <c r="J61" i="1"/>
  <c r="J62" i="1"/>
  <c r="J63" i="1"/>
  <c r="J60" i="1"/>
  <c r="J64" i="1"/>
  <c r="J65" i="1"/>
  <c r="J66" i="1"/>
  <c r="J67" i="1"/>
  <c r="J16" i="1"/>
  <c r="H17" i="1"/>
  <c r="H18" i="1"/>
  <c r="H20" i="1"/>
  <c r="H21" i="1"/>
  <c r="H19" i="1"/>
  <c r="H22" i="1"/>
  <c r="H25" i="1"/>
  <c r="H23" i="1"/>
  <c r="H28" i="1"/>
  <c r="H26" i="1"/>
  <c r="H29" i="1"/>
  <c r="H30" i="1"/>
  <c r="H27" i="1"/>
  <c r="H31" i="1"/>
  <c r="H32" i="1"/>
  <c r="H34" i="1"/>
  <c r="H35" i="1"/>
  <c r="H36" i="1"/>
  <c r="H33" i="1"/>
  <c r="H37" i="1"/>
  <c r="H38" i="1"/>
  <c r="H40" i="1"/>
  <c r="H39" i="1"/>
  <c r="H24" i="1"/>
  <c r="H42" i="1"/>
  <c r="H43" i="1"/>
  <c r="H46" i="1"/>
  <c r="H41" i="1"/>
  <c r="H44" i="1"/>
  <c r="H47" i="1"/>
  <c r="H45" i="1"/>
  <c r="H50" i="1"/>
  <c r="H49" i="1"/>
  <c r="H48" i="1"/>
  <c r="H51" i="1"/>
  <c r="H52" i="1"/>
  <c r="H53" i="1"/>
  <c r="H54" i="1"/>
  <c r="H56" i="1"/>
  <c r="H57" i="1"/>
  <c r="H59" i="1"/>
  <c r="H58" i="1"/>
  <c r="H55" i="1"/>
  <c r="H61" i="1"/>
  <c r="H62" i="1"/>
  <c r="H63" i="1"/>
  <c r="H60" i="1"/>
  <c r="H64" i="1"/>
  <c r="H65" i="1"/>
  <c r="H66" i="1"/>
  <c r="H67" i="1"/>
  <c r="H16" i="1"/>
  <c r="M32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8" i="1" l="1"/>
  <c r="E68" i="1"/>
  <c r="F68" i="1"/>
  <c r="I68" i="1" l="1"/>
  <c r="M54" i="1" l="1"/>
  <c r="M43" i="1"/>
  <c r="M18" i="1"/>
  <c r="M17" i="1"/>
  <c r="M40" i="1"/>
  <c r="M65" i="1"/>
  <c r="M48" i="1"/>
  <c r="M52" i="1"/>
  <c r="M37" i="1"/>
  <c r="M34" i="1"/>
  <c r="M51" i="1"/>
  <c r="M26" i="1"/>
  <c r="M44" i="1"/>
  <c r="M62" i="1"/>
  <c r="M33" i="1"/>
  <c r="M20" i="1"/>
  <c r="M41" i="1"/>
  <c r="M28" i="1"/>
  <c r="M22" i="1"/>
  <c r="M36" i="1"/>
  <c r="M35" i="1"/>
  <c r="M46" i="1"/>
  <c r="M29" i="1"/>
  <c r="M63" i="1"/>
  <c r="M61" i="1"/>
  <c r="M38" i="1"/>
  <c r="M53" i="1"/>
  <c r="M59" i="1"/>
  <c r="M60" i="1"/>
  <c r="M16" i="1"/>
  <c r="M55" i="1"/>
  <c r="M19" i="1"/>
  <c r="M64" i="1"/>
  <c r="M21" i="1"/>
  <c r="M23" i="1"/>
  <c r="M47" i="1"/>
  <c r="M39" i="1"/>
  <c r="M45" i="1"/>
  <c r="M42" i="1"/>
  <c r="M57" i="1"/>
  <c r="M31" i="1"/>
  <c r="M30" i="1"/>
  <c r="M56" i="1"/>
  <c r="M58" i="1"/>
  <c r="M50" i="1"/>
  <c r="M27" i="1"/>
  <c r="M49" i="1"/>
  <c r="M24" i="1"/>
  <c r="M25" i="1"/>
  <c r="M67" i="1"/>
  <c r="M68" i="1" l="1"/>
  <c r="G21" i="1" l="1"/>
  <c r="G34" i="1"/>
  <c r="G47" i="1"/>
  <c r="G19" i="1"/>
  <c r="G43" i="1"/>
  <c r="G51" i="1"/>
  <c r="G57" i="1"/>
  <c r="G50" i="1"/>
  <c r="G33" i="1"/>
  <c r="G31" i="1"/>
  <c r="G67" i="1"/>
  <c r="G58" i="1"/>
  <c r="G29" i="1"/>
  <c r="G52" i="1"/>
  <c r="G42" i="1"/>
  <c r="G65" i="1"/>
  <c r="G62" i="1"/>
  <c r="G46" i="1"/>
  <c r="G39" i="1"/>
  <c r="G35" i="1"/>
  <c r="G18" i="1"/>
  <c r="G55" i="1"/>
  <c r="G17" i="1"/>
  <c r="G37" i="1"/>
  <c r="G53" i="1"/>
  <c r="G23" i="1"/>
  <c r="G38" i="1"/>
  <c r="G25" i="1"/>
  <c r="G66" i="1"/>
  <c r="G63" i="1"/>
  <c r="G64" i="1"/>
  <c r="G44" i="1"/>
  <c r="G60" i="1"/>
  <c r="G36" i="1"/>
  <c r="G54" i="1"/>
  <c r="G30" i="1"/>
  <c r="G56" i="1"/>
  <c r="G59" i="1"/>
  <c r="G45" i="1"/>
  <c r="G61" i="1"/>
  <c r="G20" i="1"/>
  <c r="G27" i="1"/>
  <c r="G28" i="1"/>
  <c r="G40" i="1"/>
  <c r="G16" i="1"/>
  <c r="G24" i="1"/>
  <c r="G26" i="1"/>
  <c r="G49" i="1"/>
  <c r="G32" i="1"/>
  <c r="G22" i="1"/>
  <c r="G48" i="1"/>
  <c r="G41" i="1"/>
  <c r="K21" i="1"/>
  <c r="K34" i="1"/>
  <c r="K47" i="1"/>
  <c r="K19" i="1"/>
  <c r="K43" i="1"/>
  <c r="K51" i="1"/>
  <c r="K57" i="1"/>
  <c r="K50" i="1"/>
  <c r="K33" i="1"/>
  <c r="K31" i="1"/>
  <c r="K67" i="1"/>
  <c r="K58" i="1"/>
  <c r="K29" i="1"/>
  <c r="K52" i="1"/>
  <c r="K42" i="1"/>
  <c r="K65" i="1"/>
  <c r="K62" i="1"/>
  <c r="K46" i="1"/>
  <c r="K39" i="1"/>
  <c r="K35" i="1"/>
  <c r="K18" i="1"/>
  <c r="K55" i="1"/>
  <c r="K17" i="1"/>
  <c r="K37" i="1"/>
  <c r="K53" i="1"/>
  <c r="K23" i="1"/>
  <c r="K38" i="1"/>
  <c r="K25" i="1"/>
  <c r="K66" i="1"/>
  <c r="K63" i="1"/>
  <c r="K64" i="1"/>
  <c r="K44" i="1"/>
  <c r="K60" i="1"/>
  <c r="K36" i="1"/>
  <c r="K54" i="1"/>
  <c r="K30" i="1"/>
  <c r="K56" i="1"/>
  <c r="K59" i="1"/>
  <c r="K45" i="1"/>
  <c r="K61" i="1"/>
  <c r="K20" i="1"/>
  <c r="K27" i="1"/>
  <c r="K28" i="1"/>
  <c r="K40" i="1"/>
  <c r="K16" i="1"/>
  <c r="K24" i="1"/>
  <c r="K26" i="1"/>
  <c r="K49" i="1"/>
  <c r="K32" i="1"/>
  <c r="K22" i="1"/>
  <c r="K41" i="1" l="1"/>
</calcChain>
</file>

<file path=xl/sharedStrings.xml><?xml version="1.0" encoding="utf-8"?>
<sst xmlns="http://schemas.openxmlformats.org/spreadsheetml/2006/main" count="219" uniqueCount="125">
  <si>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</si>
  <si>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</si>
  <si>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</si>
  <si>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</si>
  <si>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</si>
  <si>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</si>
  <si>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</si>
  <si>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</si>
  <si>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</si>
  <si>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</si>
  <si>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</si>
  <si>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</si>
  <si>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</si>
  <si>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</si>
  <si>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</si>
  <si>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</si>
  <si>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</si>
  <si>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</si>
  <si>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</si>
  <si>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</si>
  <si>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</si>
  <si>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</si>
  <si>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</si>
  <si>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</si>
  <si>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</si>
  <si>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</si>
  <si>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</si>
  <si>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</si>
  <si>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</si>
  <si>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</si>
  <si>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</si>
  <si>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</si>
  <si>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</si>
  <si>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</si>
  <si>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</si>
  <si>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</si>
  <si>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</si>
  <si>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</si>
  <si>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</si>
  <si>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</si>
  <si>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</si>
  <si>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</si>
  <si>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</si>
  <si>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</si>
  <si>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</si>
  <si>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</si>
  <si>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</si>
  <si>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</si>
  <si>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</si>
  <si>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</si>
  <si>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</si>
  <si>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</si>
  <si>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</si>
  <si>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</si>
  <si>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</si>
  <si>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</si>
  <si>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</si>
  <si>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</si>
  <si>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</si>
  <si>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</si>
  <si>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</si>
  <si>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</si>
  <si>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</si>
  <si>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</si>
  <si>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</si>
  <si>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</si>
  <si>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</si>
  <si>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</si>
  <si>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</si>
  <si>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</si>
  <si>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</si>
  <si>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</si>
  <si>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</si>
  <si>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</si>
  <si>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</si>
  <si>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</si>
  <si>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</si>
  <si>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</si>
  <si>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</si>
  <si>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</si>
  <si>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</si>
  <si>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</si>
  <si>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</si>
  <si>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</si>
  <si>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</si>
  <si>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</si>
  <si>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</si>
  <si>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</si>
  <si>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</si>
  <si>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</si>
  <si>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</si>
  <si>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</si>
  <si>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</si>
  <si>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</si>
  <si>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</si>
  <si>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</si>
  <si>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</si>
  <si>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</si>
  <si>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</si>
  <si>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</si>
  <si>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</si>
  <si>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</si>
  <si>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</si>
  <si>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</si>
  <si>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</si>
  <si>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</si>
  <si>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</si>
  <si>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</si>
  <si>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</si>
  <si>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</si>
  <si>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</si>
  <si>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</si>
  <si>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</si>
  <si>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</si>
  <si>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</si>
  <si>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UNET</t>
  </si>
  <si>
    <t>"ҮНЭТ СЕКЬЮРИТИС ҮЦК" ХХК</t>
  </si>
  <si>
    <t>MOHU</t>
  </si>
  <si>
    <t>"МОНГОЛ ХУВЬЦАА ҮЦК" ХХК</t>
  </si>
  <si>
    <t xml:space="preserve">"МХБ" ХК-ИЙН ГИШҮҮН КОМПАНИУДЫН АРИЛЖААНЫ ТАЙЛАН </t>
  </si>
  <si>
    <t>2025 оны арилжааны нийт дүн</t>
  </si>
  <si>
    <t xml:space="preserve">IPO </t>
  </si>
  <si>
    <t>4 дүгээр сарын арилжааны дүн</t>
  </si>
  <si>
    <t>MSSC</t>
  </si>
  <si>
    <t xml:space="preserve"> "М СЕКЬЮРИТИС ҮЦК"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</si>
</sst>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735282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Copy%20of%20MC-2025-04.xlsx" TargetMode="External"/><Relationship Id="rId1" Type="http://schemas.openxmlformats.org/officeDocument/2006/relationships/externalLinkPath" Target="file:///C:\Users\UR5112\Desktop\Copy%20of%20MC-2025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C-1.1"/>
      <sheetName val="MC-1.2"/>
      <sheetName val="MC-1.3"/>
      <sheetName val="MC-1.4"/>
      <sheetName val="MC-1.5"/>
      <sheetName val="MC-1.6"/>
      <sheetName val="MC-1.7"/>
      <sheetName val="MC-1.8"/>
      <sheetName val="MC-1.9"/>
      <sheetName val="МС-1.11"/>
      <sheetName val="МС-1.12"/>
      <sheetName val="МС-1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 t="str">
            <v>ALTN</v>
          </cell>
          <cell r="C8" t="str">
            <v>"Алтан хоромсог ҮЦК" ХХК</v>
          </cell>
          <cell r="D8">
            <v>19</v>
          </cell>
          <cell r="E8">
            <v>2343</v>
          </cell>
          <cell r="F8">
            <v>1680796</v>
          </cell>
          <cell r="G8">
            <v>18696</v>
          </cell>
          <cell r="H8">
            <v>201982454</v>
          </cell>
          <cell r="I8">
            <v>203663250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21039</v>
          </cell>
          <cell r="U8">
            <v>203663250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22</v>
          </cell>
          <cell r="E9">
            <v>836445</v>
          </cell>
          <cell r="F9">
            <v>446502000.30000001</v>
          </cell>
          <cell r="G9">
            <v>2684830</v>
          </cell>
          <cell r="H9">
            <v>888558325.71000004</v>
          </cell>
          <cell r="I9">
            <v>1335060326.01</v>
          </cell>
          <cell r="J9">
            <v>0</v>
          </cell>
          <cell r="K9">
            <v>0</v>
          </cell>
          <cell r="L9">
            <v>259</v>
          </cell>
          <cell r="M9">
            <v>25868000</v>
          </cell>
          <cell r="N9">
            <v>25868000</v>
          </cell>
          <cell r="S9">
            <v>0</v>
          </cell>
          <cell r="T9">
            <v>3521534</v>
          </cell>
          <cell r="U9">
            <v>1360928326.01</v>
          </cell>
        </row>
        <row r="10">
          <cell r="B10" t="str">
            <v>ARGB</v>
          </cell>
          <cell r="C10" t="str">
            <v>"Аргай бэст ҮЦК" ХХК</v>
          </cell>
          <cell r="D10">
            <v>20</v>
          </cell>
          <cell r="E10">
            <v>2517</v>
          </cell>
          <cell r="F10">
            <v>7432466</v>
          </cell>
          <cell r="G10">
            <v>7646</v>
          </cell>
          <cell r="H10">
            <v>16852880</v>
          </cell>
          <cell r="I10">
            <v>24285346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S10">
            <v>0</v>
          </cell>
          <cell r="T10">
            <v>10163</v>
          </cell>
          <cell r="U10">
            <v>24285346</v>
          </cell>
        </row>
        <row r="11">
          <cell r="B11" t="str">
            <v>BATS</v>
          </cell>
          <cell r="C11" t="str">
            <v>"Батс ҮЦК" ХХК</v>
          </cell>
          <cell r="D11">
            <v>0</v>
          </cell>
          <cell r="E11">
            <v>337578</v>
          </cell>
          <cell r="F11">
            <v>65624395.159999996</v>
          </cell>
          <cell r="G11">
            <v>0</v>
          </cell>
          <cell r="H11">
            <v>0</v>
          </cell>
          <cell r="I11">
            <v>65624395.159999996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S11">
            <v>0</v>
          </cell>
          <cell r="T11">
            <v>337578</v>
          </cell>
          <cell r="U11">
            <v>65624395.159999996</v>
          </cell>
        </row>
        <row r="12">
          <cell r="B12" t="str">
            <v>BDSC</v>
          </cell>
          <cell r="C12" t="str">
            <v>"БиДиСек ҮЦК" ХК</v>
          </cell>
          <cell r="D12">
            <v>22</v>
          </cell>
          <cell r="E12">
            <v>6840648</v>
          </cell>
          <cell r="F12">
            <v>3796146858.1700001</v>
          </cell>
          <cell r="G12">
            <v>3356486</v>
          </cell>
          <cell r="H12">
            <v>2890112842.1100001</v>
          </cell>
          <cell r="I12">
            <v>6686259700.2800007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19800</v>
          </cell>
          <cell r="P12">
            <v>1933149706.22</v>
          </cell>
          <cell r="S12">
            <v>1933149706.22</v>
          </cell>
          <cell r="T12">
            <v>10216934</v>
          </cell>
          <cell r="U12">
            <v>8619409406.5</v>
          </cell>
        </row>
        <row r="13">
          <cell r="B13" t="str">
            <v>BKOC</v>
          </cell>
          <cell r="C13" t="str">
            <v>"Эс жи инвестмент энд секьюритис ҮЦК" ХХК</v>
          </cell>
          <cell r="D13">
            <v>19</v>
          </cell>
          <cell r="E13">
            <v>1386</v>
          </cell>
          <cell r="F13">
            <v>1253677.08</v>
          </cell>
          <cell r="G13">
            <v>17731</v>
          </cell>
          <cell r="H13">
            <v>16250854.48</v>
          </cell>
          <cell r="I13">
            <v>17504531.560000002</v>
          </cell>
          <cell r="J13">
            <v>500</v>
          </cell>
          <cell r="K13">
            <v>50000000</v>
          </cell>
          <cell r="L13">
            <v>0</v>
          </cell>
          <cell r="M13">
            <v>0</v>
          </cell>
          <cell r="N13">
            <v>50000000</v>
          </cell>
          <cell r="S13">
            <v>0</v>
          </cell>
          <cell r="T13">
            <v>19617</v>
          </cell>
          <cell r="U13">
            <v>67504531.560000002</v>
          </cell>
        </row>
        <row r="14">
          <cell r="B14" t="str">
            <v>BLAC</v>
          </cell>
          <cell r="C14" t="str">
            <v>"Мазаалай капитал партнерс ҮЦК" ХХК</v>
          </cell>
          <cell r="D14">
            <v>1</v>
          </cell>
          <cell r="E14">
            <v>1138</v>
          </cell>
          <cell r="F14">
            <v>1511730</v>
          </cell>
          <cell r="G14">
            <v>0</v>
          </cell>
          <cell r="H14">
            <v>0</v>
          </cell>
          <cell r="I14">
            <v>1511730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S14">
            <v>0</v>
          </cell>
          <cell r="T14">
            <v>1138</v>
          </cell>
          <cell r="U14">
            <v>1511730</v>
          </cell>
        </row>
        <row r="15">
          <cell r="B15" t="str">
            <v>BLMB</v>
          </cell>
          <cell r="C15" t="str">
            <v>"Блүмсбюри секюритиес ҮЦК"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B16" t="str">
            <v>BSK</v>
          </cell>
          <cell r="C16" t="str">
            <v>"Блюскай секьюритиз ҮЦК" ХХК</v>
          </cell>
          <cell r="D16">
            <v>5</v>
          </cell>
          <cell r="E16">
            <v>215</v>
          </cell>
          <cell r="F16">
            <v>478700</v>
          </cell>
          <cell r="G16">
            <v>23</v>
          </cell>
          <cell r="H16">
            <v>632960</v>
          </cell>
          <cell r="I16">
            <v>1111660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S16">
            <v>0</v>
          </cell>
          <cell r="T16">
            <v>238</v>
          </cell>
          <cell r="U16">
            <v>1111660</v>
          </cell>
        </row>
        <row r="17">
          <cell r="B17" t="str">
            <v>BULG</v>
          </cell>
          <cell r="C17" t="str">
            <v>"Булган брокер ҮЦК" ХХК</v>
          </cell>
          <cell r="D17">
            <v>3</v>
          </cell>
          <cell r="E17">
            <v>196</v>
          </cell>
          <cell r="F17">
            <v>2158000</v>
          </cell>
          <cell r="G17">
            <v>149</v>
          </cell>
          <cell r="H17">
            <v>506600</v>
          </cell>
          <cell r="I17">
            <v>2664600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S17">
            <v>0</v>
          </cell>
          <cell r="T17">
            <v>345</v>
          </cell>
          <cell r="U17">
            <v>2664600</v>
          </cell>
        </row>
        <row r="18">
          <cell r="B18" t="str">
            <v>BUMB</v>
          </cell>
          <cell r="C18" t="str">
            <v>"Бумбат-Алтай ҮЦК" ХХК</v>
          </cell>
          <cell r="D18">
            <v>22</v>
          </cell>
          <cell r="E18">
            <v>685007</v>
          </cell>
          <cell r="F18">
            <v>136747976.13</v>
          </cell>
          <cell r="G18">
            <v>736037</v>
          </cell>
          <cell r="H18">
            <v>198056916.36000001</v>
          </cell>
          <cell r="I18">
            <v>334804892.49000001</v>
          </cell>
          <cell r="J18">
            <v>0</v>
          </cell>
          <cell r="K18">
            <v>0</v>
          </cell>
          <cell r="L18">
            <v>194</v>
          </cell>
          <cell r="M18">
            <v>9700000</v>
          </cell>
          <cell r="N18">
            <v>9700000</v>
          </cell>
          <cell r="S18">
            <v>0</v>
          </cell>
          <cell r="T18">
            <v>1421238</v>
          </cell>
          <cell r="U18">
            <v>344504892.49000001</v>
          </cell>
        </row>
        <row r="19">
          <cell r="B19" t="str">
            <v>BZIN</v>
          </cell>
          <cell r="C19" t="str">
            <v>"Мирэ Эссет Секьюритис Монгол ҮЦК" ХХК</v>
          </cell>
          <cell r="D19">
            <v>20</v>
          </cell>
          <cell r="E19">
            <v>175943</v>
          </cell>
          <cell r="F19">
            <v>182991145.25</v>
          </cell>
          <cell r="G19">
            <v>341594</v>
          </cell>
          <cell r="H19">
            <v>38912780.210000001</v>
          </cell>
          <cell r="I19">
            <v>221903925.46000001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353</v>
          </cell>
          <cell r="P19">
            <v>32283339.66</v>
          </cell>
          <cell r="S19">
            <v>32283339.66</v>
          </cell>
          <cell r="T19">
            <v>517890</v>
          </cell>
          <cell r="U19">
            <v>254187265.12</v>
          </cell>
        </row>
        <row r="20">
          <cell r="B20" t="str">
            <v>CTRL</v>
          </cell>
          <cell r="C20" t="str">
            <v>"Централ секьюритийз ҮЦК" ХХК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B21" t="str">
            <v>DCF</v>
          </cell>
          <cell r="C21" t="str">
            <v>"Ди Си Эф ҮЦК" ХХК</v>
          </cell>
          <cell r="D21">
            <v>7</v>
          </cell>
          <cell r="E21">
            <v>2016</v>
          </cell>
          <cell r="F21">
            <v>110076</v>
          </cell>
          <cell r="G21">
            <v>0</v>
          </cell>
          <cell r="H21">
            <v>0</v>
          </cell>
          <cell r="I21">
            <v>110076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S21">
            <v>0</v>
          </cell>
          <cell r="T21">
            <v>2016</v>
          </cell>
          <cell r="U21">
            <v>110076</v>
          </cell>
        </row>
        <row r="22">
          <cell r="B22" t="str">
            <v>DELG</v>
          </cell>
          <cell r="C22" t="str">
            <v>"Ди Эйч капитал ҮЦК" ХХК</v>
          </cell>
          <cell r="D22">
            <v>19</v>
          </cell>
          <cell r="E22">
            <v>894699</v>
          </cell>
          <cell r="F22">
            <v>61244194</v>
          </cell>
          <cell r="G22">
            <v>886181</v>
          </cell>
          <cell r="H22">
            <v>19722193.5</v>
          </cell>
          <cell r="I22">
            <v>80966387.5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S22">
            <v>0</v>
          </cell>
          <cell r="T22">
            <v>1780880</v>
          </cell>
          <cell r="U22">
            <v>80966387.5</v>
          </cell>
        </row>
        <row r="23">
          <cell r="B23" t="str">
            <v>DOMI</v>
          </cell>
          <cell r="C23" t="str">
            <v>"Домикс сек ҮЦК" ХХК</v>
          </cell>
          <cell r="D23">
            <v>18</v>
          </cell>
          <cell r="E23">
            <v>1622</v>
          </cell>
          <cell r="F23">
            <v>2139673.9900000002</v>
          </cell>
          <cell r="G23">
            <v>12575</v>
          </cell>
          <cell r="H23">
            <v>6071956.7999999998</v>
          </cell>
          <cell r="I23">
            <v>8211630.79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S23">
            <v>0</v>
          </cell>
          <cell r="T23">
            <v>14197</v>
          </cell>
          <cell r="U23">
            <v>8211630.79</v>
          </cell>
        </row>
        <row r="24">
          <cell r="B24" t="str">
            <v>DRBR</v>
          </cell>
          <cell r="C24" t="str">
            <v>"Дархан брокер ҮЦК" ХХК</v>
          </cell>
          <cell r="D24">
            <v>18</v>
          </cell>
          <cell r="E24">
            <v>79307</v>
          </cell>
          <cell r="F24">
            <v>61676591.549999997</v>
          </cell>
          <cell r="G24">
            <v>122483</v>
          </cell>
          <cell r="H24">
            <v>65655616.689999998</v>
          </cell>
          <cell r="I24">
            <v>127332208.23999999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S24">
            <v>0</v>
          </cell>
          <cell r="T24">
            <v>201790</v>
          </cell>
          <cell r="U24">
            <v>127332208.23999999</v>
          </cell>
        </row>
        <row r="25">
          <cell r="B25" t="str">
            <v>ECM</v>
          </cell>
          <cell r="C25" t="str">
            <v>"Евразиа капитал монголиа ҮЦК"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B26" t="str">
            <v>GATR</v>
          </cell>
          <cell r="C26" t="str">
            <v>"Гацуурт трейд ҮЦК"ХХК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B27" t="str">
            <v>GAUL</v>
          </cell>
          <cell r="C27" t="str">
            <v>"Гаүли ҮЦК"ХХК</v>
          </cell>
          <cell r="D27">
            <v>20</v>
          </cell>
          <cell r="E27">
            <v>77584</v>
          </cell>
          <cell r="F27">
            <v>14579150.77</v>
          </cell>
          <cell r="G27">
            <v>16543</v>
          </cell>
          <cell r="H27">
            <v>16707962.74</v>
          </cell>
          <cell r="I27">
            <v>31287113.509999998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152</v>
          </cell>
          <cell r="P27">
            <v>15169748.52</v>
          </cell>
          <cell r="S27">
            <v>15169748.52</v>
          </cell>
          <cell r="T27">
            <v>94279</v>
          </cell>
          <cell r="U27">
            <v>46456862.030000001</v>
          </cell>
        </row>
        <row r="28">
          <cell r="B28" t="str">
            <v>GDEV</v>
          </cell>
          <cell r="C28" t="str">
            <v>"Гранддевелопмент ҮЦК" ХХК</v>
          </cell>
          <cell r="D28">
            <v>22</v>
          </cell>
          <cell r="E28">
            <v>730312</v>
          </cell>
          <cell r="F28">
            <v>101400971.36</v>
          </cell>
          <cell r="G28">
            <v>517311</v>
          </cell>
          <cell r="H28">
            <v>65546673.5</v>
          </cell>
          <cell r="I28">
            <v>166947644.86000001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2</v>
          </cell>
          <cell r="P28">
            <v>190985.42</v>
          </cell>
          <cell r="S28">
            <v>190985.42</v>
          </cell>
          <cell r="T28">
            <v>1247625</v>
          </cell>
          <cell r="U28">
            <v>167138630.28</v>
          </cell>
        </row>
        <row r="29">
          <cell r="B29" t="str">
            <v>GDSC</v>
          </cell>
          <cell r="C29" t="str">
            <v>"Гүүдсек ҮЦК" ХХК</v>
          </cell>
          <cell r="D29">
            <v>22</v>
          </cell>
          <cell r="E29">
            <v>154332</v>
          </cell>
          <cell r="F29">
            <v>89639869.579999998</v>
          </cell>
          <cell r="G29">
            <v>159686</v>
          </cell>
          <cell r="H29">
            <v>118197980.59</v>
          </cell>
          <cell r="I29">
            <v>207837850.17000002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8</v>
          </cell>
          <cell r="P29">
            <v>777463.55</v>
          </cell>
          <cell r="S29">
            <v>777463.55</v>
          </cell>
          <cell r="T29">
            <v>314026</v>
          </cell>
          <cell r="U29">
            <v>208615313.72000003</v>
          </cell>
        </row>
        <row r="30">
          <cell r="B30" t="str">
            <v>GLMT</v>
          </cell>
          <cell r="C30" t="str">
            <v>"Голомт Капитал ҮЦК" ХХК</v>
          </cell>
          <cell r="D30">
            <v>21</v>
          </cell>
          <cell r="E30">
            <v>5611598</v>
          </cell>
          <cell r="F30">
            <v>1947683954.72</v>
          </cell>
          <cell r="G30">
            <v>7411788</v>
          </cell>
          <cell r="H30">
            <v>2680962428.8299999</v>
          </cell>
          <cell r="I30">
            <v>4628646383.5500002</v>
          </cell>
          <cell r="J30">
            <v>122231</v>
          </cell>
          <cell r="K30">
            <v>8697383400</v>
          </cell>
          <cell r="L30">
            <v>121543</v>
          </cell>
          <cell r="M30">
            <v>8490755400</v>
          </cell>
          <cell r="N30">
            <v>17188138800</v>
          </cell>
          <cell r="O30">
            <v>46647</v>
          </cell>
          <cell r="P30">
            <v>4557780398.8599997</v>
          </cell>
          <cell r="S30">
            <v>4557780398.8599997</v>
          </cell>
          <cell r="T30">
            <v>13313807</v>
          </cell>
          <cell r="U30">
            <v>26374565582.410004</v>
          </cell>
        </row>
        <row r="31">
          <cell r="B31" t="str">
            <v>HUN</v>
          </cell>
          <cell r="C31" t="str">
            <v>"Хүннү Эмпайр ҮЦК" ХХК</v>
          </cell>
          <cell r="D31">
            <v>1</v>
          </cell>
          <cell r="E31">
            <v>0</v>
          </cell>
          <cell r="F31">
            <v>0</v>
          </cell>
          <cell r="G31">
            <v>41800</v>
          </cell>
          <cell r="H31">
            <v>11520953.1</v>
          </cell>
          <cell r="I31">
            <v>11520953.1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S31">
            <v>0</v>
          </cell>
          <cell r="T31">
            <v>41800</v>
          </cell>
          <cell r="U31">
            <v>11520953.1</v>
          </cell>
        </row>
        <row r="32">
          <cell r="B32" t="str">
            <v>INVC</v>
          </cell>
          <cell r="C32" t="str">
            <v>"Инвескор капитал ҮЦК" ХХК</v>
          </cell>
          <cell r="D32">
            <v>22</v>
          </cell>
          <cell r="E32">
            <v>852098</v>
          </cell>
          <cell r="F32">
            <v>705977001.94000006</v>
          </cell>
          <cell r="G32">
            <v>967780</v>
          </cell>
          <cell r="H32">
            <v>818484256.63</v>
          </cell>
          <cell r="I32">
            <v>1524461258.5700002</v>
          </cell>
          <cell r="J32">
            <v>104439</v>
          </cell>
          <cell r="K32">
            <v>10440305000</v>
          </cell>
          <cell r="L32">
            <v>93000</v>
          </cell>
          <cell r="M32">
            <v>9297336000</v>
          </cell>
          <cell r="N32">
            <v>19737641000</v>
          </cell>
          <cell r="O32">
            <v>17387</v>
          </cell>
          <cell r="P32">
            <v>1637217363.1300001</v>
          </cell>
          <cell r="S32">
            <v>1637217363.1300001</v>
          </cell>
          <cell r="T32">
            <v>2034704</v>
          </cell>
          <cell r="U32">
            <v>22899319621.700001</v>
          </cell>
        </row>
        <row r="33">
          <cell r="B33" t="str">
            <v>LFTI</v>
          </cell>
          <cell r="C33" t="str">
            <v>"Лайфтайм инвестмент ҮЦК" ХХК</v>
          </cell>
          <cell r="D33">
            <v>8</v>
          </cell>
          <cell r="E33">
            <v>3212</v>
          </cell>
          <cell r="F33">
            <v>77635680</v>
          </cell>
          <cell r="G33">
            <v>0</v>
          </cell>
          <cell r="H33">
            <v>0</v>
          </cell>
          <cell r="I33">
            <v>77635680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5819</v>
          </cell>
          <cell r="P33">
            <v>547475869.6400001</v>
          </cell>
          <cell r="S33">
            <v>547475869.6400001</v>
          </cell>
          <cell r="T33">
            <v>9031</v>
          </cell>
          <cell r="U33">
            <v>625111549.6400001</v>
          </cell>
        </row>
        <row r="34">
          <cell r="B34" t="str">
            <v>MERG</v>
          </cell>
          <cell r="C34" t="str">
            <v>"Мэргэн санаа ҮЦК" ХХК</v>
          </cell>
          <cell r="D34">
            <v>9</v>
          </cell>
          <cell r="E34">
            <v>1735</v>
          </cell>
          <cell r="F34">
            <v>705888.7</v>
          </cell>
          <cell r="G34">
            <v>2419</v>
          </cell>
          <cell r="H34">
            <v>2183277.1</v>
          </cell>
          <cell r="I34">
            <v>2889165.8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S34">
            <v>0</v>
          </cell>
          <cell r="T34">
            <v>4154</v>
          </cell>
          <cell r="U34">
            <v>2889165.8</v>
          </cell>
        </row>
        <row r="35">
          <cell r="B35" t="str">
            <v>MIBG</v>
          </cell>
          <cell r="C35" t="str">
            <v>"Мандал Капитал Маркетс ҮЦК" ХХК</v>
          </cell>
          <cell r="D35">
            <v>22</v>
          </cell>
          <cell r="E35">
            <v>984448</v>
          </cell>
          <cell r="F35">
            <v>357249965.88</v>
          </cell>
          <cell r="G35">
            <v>682755</v>
          </cell>
          <cell r="H35">
            <v>383101157.00999999</v>
          </cell>
          <cell r="I35">
            <v>740351122.88999999</v>
          </cell>
          <cell r="J35">
            <v>23995</v>
          </cell>
          <cell r="K35">
            <v>2362000250</v>
          </cell>
          <cell r="L35">
            <v>25204</v>
          </cell>
          <cell r="M35">
            <v>2482930250</v>
          </cell>
          <cell r="N35">
            <v>4844930500</v>
          </cell>
          <cell r="O35">
            <v>38109</v>
          </cell>
          <cell r="P35">
            <v>3704247471.1999998</v>
          </cell>
          <cell r="S35">
            <v>3704247471.1999998</v>
          </cell>
          <cell r="T35">
            <v>1754511</v>
          </cell>
          <cell r="U35">
            <v>9289529094.0900002</v>
          </cell>
        </row>
        <row r="36">
          <cell r="B36" t="str">
            <v>MICC</v>
          </cell>
          <cell r="C36" t="str">
            <v>"Эм Ай Си Си ҮЦК" ХХК</v>
          </cell>
          <cell r="D36">
            <v>15</v>
          </cell>
          <cell r="E36">
            <v>5379</v>
          </cell>
          <cell r="F36">
            <v>19955677</v>
          </cell>
          <cell r="G36">
            <v>98797</v>
          </cell>
          <cell r="H36">
            <v>40429339.649999999</v>
          </cell>
          <cell r="I36">
            <v>60385016.649999999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S36">
            <v>0</v>
          </cell>
          <cell r="T36">
            <v>104176</v>
          </cell>
          <cell r="U36">
            <v>60385016.649999999</v>
          </cell>
        </row>
        <row r="37">
          <cell r="B37" t="str">
            <v>MNET</v>
          </cell>
          <cell r="C37" t="str">
            <v>"Ард секюритиз ҮЦК" ХХК</v>
          </cell>
          <cell r="D37">
            <v>22</v>
          </cell>
          <cell r="E37">
            <v>8586730</v>
          </cell>
          <cell r="F37">
            <v>1716141400.7</v>
          </cell>
          <cell r="G37">
            <v>8711407</v>
          </cell>
          <cell r="H37">
            <v>1785564802.98</v>
          </cell>
          <cell r="I37">
            <v>3501706203.6800003</v>
          </cell>
          <cell r="J37">
            <v>8</v>
          </cell>
          <cell r="K37">
            <v>800000</v>
          </cell>
          <cell r="L37">
            <v>1</v>
          </cell>
          <cell r="M37">
            <v>88000</v>
          </cell>
          <cell r="N37">
            <v>888000</v>
          </cell>
          <cell r="S37">
            <v>0</v>
          </cell>
          <cell r="T37">
            <v>17298146</v>
          </cell>
          <cell r="U37">
            <v>3502594203.6800003</v>
          </cell>
        </row>
        <row r="38">
          <cell r="B38" t="str">
            <v>MOHU</v>
          </cell>
          <cell r="C38" t="str">
            <v>"Монгол хувьцаа ҮЦК"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B39" t="str">
            <v>MONG</v>
          </cell>
          <cell r="C39" t="str">
            <v>"Монгол секюритиес ҮЦК" ХК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B40" t="str">
            <v>MSDQ</v>
          </cell>
          <cell r="C40" t="str">
            <v>"Масдак ҮЦК"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B41" t="str">
            <v>MSEC</v>
          </cell>
          <cell r="C41" t="str">
            <v>"Монсек ҮЦК" ХХК</v>
          </cell>
          <cell r="D41">
            <v>22</v>
          </cell>
          <cell r="E41">
            <v>53067</v>
          </cell>
          <cell r="F41">
            <v>55122722.810000002</v>
          </cell>
          <cell r="G41">
            <v>8152</v>
          </cell>
          <cell r="H41">
            <v>44550877.600000001</v>
          </cell>
          <cell r="I41">
            <v>99673600.409999996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S41">
            <v>0</v>
          </cell>
          <cell r="T41">
            <v>61219</v>
          </cell>
          <cell r="U41">
            <v>99673600.409999996</v>
          </cell>
        </row>
        <row r="42">
          <cell r="B42" t="str">
            <v>MSSC</v>
          </cell>
          <cell r="C42" t="str">
            <v>"М Секьюритис ҮЦК" ХХК</v>
          </cell>
          <cell r="D42">
            <v>3</v>
          </cell>
          <cell r="E42">
            <v>99</v>
          </cell>
          <cell r="F42">
            <v>21929</v>
          </cell>
          <cell r="G42">
            <v>16</v>
          </cell>
          <cell r="H42">
            <v>1996</v>
          </cell>
          <cell r="I42">
            <v>23925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S42">
            <v>0</v>
          </cell>
          <cell r="T42">
            <v>115</v>
          </cell>
          <cell r="U42">
            <v>23925</v>
          </cell>
        </row>
        <row r="43">
          <cell r="B43" t="str">
            <v>NOVL</v>
          </cell>
          <cell r="C43" t="str">
            <v>"Новел инвестмент ҮЦК" ХХК</v>
          </cell>
          <cell r="D43">
            <v>22</v>
          </cell>
          <cell r="E43">
            <v>124000</v>
          </cell>
          <cell r="F43">
            <v>57488308.670000002</v>
          </cell>
          <cell r="G43">
            <v>666009</v>
          </cell>
          <cell r="H43">
            <v>106991802.11</v>
          </cell>
          <cell r="I43">
            <v>164480110.78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S43">
            <v>0</v>
          </cell>
          <cell r="T43">
            <v>790009</v>
          </cell>
          <cell r="U43">
            <v>164480110.78</v>
          </cell>
        </row>
        <row r="44">
          <cell r="B44" t="str">
            <v>NSEC</v>
          </cell>
          <cell r="C44" t="str">
            <v>"Нэйшнл сэкюритис ҮЦК" ХХК</v>
          </cell>
          <cell r="D44">
            <v>8</v>
          </cell>
          <cell r="E44">
            <v>8284</v>
          </cell>
          <cell r="F44">
            <v>2268833.4700000002</v>
          </cell>
          <cell r="G44">
            <v>477</v>
          </cell>
          <cell r="H44">
            <v>424455</v>
          </cell>
          <cell r="I44">
            <v>2693288.47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S44">
            <v>0</v>
          </cell>
          <cell r="T44">
            <v>8761</v>
          </cell>
          <cell r="U44">
            <v>2693288.47</v>
          </cell>
        </row>
        <row r="45">
          <cell r="B45" t="str">
            <v>RISM</v>
          </cell>
          <cell r="C45" t="str">
            <v>"Райнос инвестмент ҮЦК" ХХК</v>
          </cell>
          <cell r="D45">
            <v>22</v>
          </cell>
          <cell r="E45">
            <v>157244</v>
          </cell>
          <cell r="F45">
            <v>174778539.38999999</v>
          </cell>
          <cell r="G45">
            <v>518256</v>
          </cell>
          <cell r="H45">
            <v>170386551.63999999</v>
          </cell>
          <cell r="I45">
            <v>345165091.02999997</v>
          </cell>
          <cell r="J45">
            <v>15</v>
          </cell>
          <cell r="K45">
            <v>1500000</v>
          </cell>
          <cell r="L45">
            <v>0</v>
          </cell>
          <cell r="M45">
            <v>0</v>
          </cell>
          <cell r="N45">
            <v>1500000</v>
          </cell>
          <cell r="S45">
            <v>0</v>
          </cell>
          <cell r="T45">
            <v>675515</v>
          </cell>
          <cell r="U45">
            <v>346665091.02999997</v>
          </cell>
        </row>
        <row r="46">
          <cell r="B46" t="str">
            <v>SANR</v>
          </cell>
          <cell r="C46" t="str">
            <v>"Санар ҮЦК" ХХК</v>
          </cell>
          <cell r="D46">
            <v>4</v>
          </cell>
          <cell r="E46">
            <v>0</v>
          </cell>
          <cell r="F46">
            <v>0</v>
          </cell>
          <cell r="G46">
            <v>703</v>
          </cell>
          <cell r="H46">
            <v>1978050</v>
          </cell>
          <cell r="I46">
            <v>1978050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S46">
            <v>0</v>
          </cell>
          <cell r="T46">
            <v>703</v>
          </cell>
          <cell r="U46">
            <v>1978050</v>
          </cell>
        </row>
        <row r="47">
          <cell r="B47" t="str">
            <v>SECP</v>
          </cell>
          <cell r="C47" t="str">
            <v>"Сикап ҮЦК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B48" t="str">
            <v>SGC</v>
          </cell>
          <cell r="C48" t="str">
            <v>"Эс Жи Капитал ҮЦК" ХХК</v>
          </cell>
          <cell r="D48">
            <v>14</v>
          </cell>
          <cell r="E48">
            <v>109324</v>
          </cell>
          <cell r="F48">
            <v>111070416.90000001</v>
          </cell>
          <cell r="G48">
            <v>61173</v>
          </cell>
          <cell r="H48">
            <v>15798462.300000001</v>
          </cell>
          <cell r="I48">
            <v>126868879.2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3</v>
          </cell>
          <cell r="P48">
            <v>286946.93000000005</v>
          </cell>
          <cell r="S48">
            <v>286946.93000000005</v>
          </cell>
          <cell r="T48">
            <v>170500</v>
          </cell>
          <cell r="U48">
            <v>127155826.13000001</v>
          </cell>
        </row>
        <row r="49">
          <cell r="B49" t="str">
            <v>SILS</v>
          </cell>
          <cell r="C49" t="str">
            <v>"Силвэр лайт секюритиз ҮЦК" ХХК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 t="str">
            <v>STIN</v>
          </cell>
          <cell r="C50" t="str">
            <v>"Стандарт инвестмент ҮЦК" ХХК</v>
          </cell>
          <cell r="D50">
            <v>22</v>
          </cell>
          <cell r="E50">
            <v>165463</v>
          </cell>
          <cell r="F50">
            <v>404021272.32999998</v>
          </cell>
          <cell r="G50">
            <v>174766</v>
          </cell>
          <cell r="H50">
            <v>102854479.36</v>
          </cell>
          <cell r="I50">
            <v>506875751.69</v>
          </cell>
          <cell r="J50">
            <v>0</v>
          </cell>
          <cell r="K50">
            <v>0</v>
          </cell>
          <cell r="L50">
            <v>13300</v>
          </cell>
          <cell r="M50">
            <v>1328936000</v>
          </cell>
          <cell r="N50">
            <v>1328936000</v>
          </cell>
          <cell r="S50">
            <v>0</v>
          </cell>
          <cell r="T50">
            <v>353529</v>
          </cell>
          <cell r="U50">
            <v>1835811751.6899998</v>
          </cell>
        </row>
        <row r="51">
          <cell r="B51" t="str">
            <v>STOK</v>
          </cell>
          <cell r="C51" t="str">
            <v>"Стоклаб секьюритиз ҮЦК" ХХК</v>
          </cell>
          <cell r="D51">
            <v>20</v>
          </cell>
          <cell r="E51">
            <v>1304323</v>
          </cell>
          <cell r="F51">
            <v>261806321.83000001</v>
          </cell>
          <cell r="G51">
            <v>816432</v>
          </cell>
          <cell r="H51">
            <v>227908740.66999999</v>
          </cell>
          <cell r="I51">
            <v>489715062.5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25020</v>
          </cell>
          <cell r="P51">
            <v>2373089678.6900001</v>
          </cell>
          <cell r="S51">
            <v>2373089678.6900001</v>
          </cell>
          <cell r="T51">
            <v>2145775</v>
          </cell>
          <cell r="U51">
            <v>2862804741.1900001</v>
          </cell>
        </row>
        <row r="52">
          <cell r="B52" t="str">
            <v>TABO</v>
          </cell>
          <cell r="C52" t="str">
            <v>"Таван богд ҮЦК" ХХК</v>
          </cell>
          <cell r="D52">
            <v>4</v>
          </cell>
          <cell r="E52">
            <v>32784</v>
          </cell>
          <cell r="F52">
            <v>4362554.68</v>
          </cell>
          <cell r="G52">
            <v>14930</v>
          </cell>
          <cell r="H52">
            <v>15528509</v>
          </cell>
          <cell r="I52">
            <v>19891063.68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S52">
            <v>0</v>
          </cell>
          <cell r="T52">
            <v>47714</v>
          </cell>
          <cell r="U52">
            <v>19891063.68</v>
          </cell>
        </row>
        <row r="53">
          <cell r="B53" t="str">
            <v>TCHB</v>
          </cell>
          <cell r="C53" t="str">
            <v>"Тулгат чандмань баян ҮЦК" ХХК</v>
          </cell>
          <cell r="D53">
            <v>17</v>
          </cell>
          <cell r="E53">
            <v>7508</v>
          </cell>
          <cell r="F53">
            <v>18856019.09</v>
          </cell>
          <cell r="G53">
            <v>11697</v>
          </cell>
          <cell r="H53">
            <v>26874119.100000001</v>
          </cell>
          <cell r="I53">
            <v>45730138.189999998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S53">
            <v>0</v>
          </cell>
          <cell r="T53">
            <v>19205</v>
          </cell>
          <cell r="U53">
            <v>45730138.189999998</v>
          </cell>
        </row>
        <row r="54">
          <cell r="B54" t="str">
            <v>TDB</v>
          </cell>
          <cell r="C54" t="str">
            <v>"Ти ди би секьюритис ҮЦК" ХХК</v>
          </cell>
          <cell r="D54">
            <v>22</v>
          </cell>
          <cell r="E54">
            <v>1724215</v>
          </cell>
          <cell r="F54">
            <v>834667365.60000002</v>
          </cell>
          <cell r="G54">
            <v>1238728</v>
          </cell>
          <cell r="H54">
            <v>575040850.62</v>
          </cell>
          <cell r="I54">
            <v>1409708216.22</v>
          </cell>
          <cell r="J54">
            <v>27242</v>
          </cell>
          <cell r="K54">
            <v>9367183623</v>
          </cell>
          <cell r="L54">
            <v>26829</v>
          </cell>
          <cell r="M54">
            <v>9326425623</v>
          </cell>
          <cell r="N54">
            <v>18693609246</v>
          </cell>
          <cell r="O54">
            <v>4804</v>
          </cell>
          <cell r="P54">
            <v>459638841.44</v>
          </cell>
          <cell r="S54">
            <v>459638841.44</v>
          </cell>
          <cell r="T54">
            <v>3021818</v>
          </cell>
          <cell r="U54">
            <v>20562956303.659996</v>
          </cell>
        </row>
        <row r="55">
          <cell r="B55" t="str">
            <v>TNGR</v>
          </cell>
          <cell r="C55" t="str">
            <v>"Тэнгэр капитал ҮЦК" ХХК</v>
          </cell>
          <cell r="D55">
            <v>14</v>
          </cell>
          <cell r="E55">
            <v>869</v>
          </cell>
          <cell r="F55">
            <v>525134.37</v>
          </cell>
          <cell r="G55">
            <v>107232</v>
          </cell>
          <cell r="H55">
            <v>22725047.129999999</v>
          </cell>
          <cell r="I55">
            <v>23250181.5</v>
          </cell>
          <cell r="J55">
            <v>100000</v>
          </cell>
          <cell r="K55">
            <v>6855000000</v>
          </cell>
          <cell r="L55">
            <v>100000</v>
          </cell>
          <cell r="M55">
            <v>7002000000</v>
          </cell>
          <cell r="N55">
            <v>13857000000</v>
          </cell>
          <cell r="S55">
            <v>0</v>
          </cell>
          <cell r="T55">
            <v>308101</v>
          </cell>
          <cell r="U55">
            <v>13880250181.5</v>
          </cell>
        </row>
        <row r="56">
          <cell r="B56" t="str">
            <v>TTOL</v>
          </cell>
          <cell r="C56" t="str">
            <v>"Апекс Капитал ҮЦК" ХХК</v>
          </cell>
          <cell r="D56">
            <v>21</v>
          </cell>
          <cell r="E56">
            <v>2186656</v>
          </cell>
          <cell r="F56">
            <v>966854455.22000003</v>
          </cell>
          <cell r="G56">
            <v>784080</v>
          </cell>
          <cell r="H56">
            <v>404138216.32999998</v>
          </cell>
          <cell r="I56">
            <v>1370992671.55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S56">
            <v>0</v>
          </cell>
          <cell r="T56">
            <v>2970736</v>
          </cell>
          <cell r="U56">
            <v>1370992671.55</v>
          </cell>
        </row>
        <row r="57">
          <cell r="B57" t="str">
            <v>UNDR</v>
          </cell>
          <cell r="C57" t="str">
            <v>"Өндөрхаан инвест ҮЦК" ХХК</v>
          </cell>
          <cell r="D57">
            <v>12</v>
          </cell>
          <cell r="E57">
            <v>1463</v>
          </cell>
          <cell r="F57">
            <v>1907900</v>
          </cell>
          <cell r="G57">
            <v>19086</v>
          </cell>
          <cell r="H57">
            <v>8515810</v>
          </cell>
          <cell r="I57">
            <v>10423710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S57">
            <v>0</v>
          </cell>
          <cell r="T57">
            <v>20549</v>
          </cell>
          <cell r="U57">
            <v>10423710</v>
          </cell>
        </row>
        <row r="58">
          <cell r="B58" t="str">
            <v>UNET</v>
          </cell>
          <cell r="C58" t="str">
            <v>"Үнэт секьюритиc ҮЦК" ХХК</v>
          </cell>
          <cell r="D58">
            <v>22</v>
          </cell>
          <cell r="E58">
            <v>14943</v>
          </cell>
          <cell r="F58">
            <v>5598279.7300000004</v>
          </cell>
          <cell r="G58">
            <v>15871</v>
          </cell>
          <cell r="H58">
            <v>9655666.0299999993</v>
          </cell>
          <cell r="I58">
            <v>15253945.76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S58">
            <v>0</v>
          </cell>
          <cell r="T58">
            <v>30814</v>
          </cell>
          <cell r="U58">
            <v>15253945.76</v>
          </cell>
        </row>
        <row r="59">
          <cell r="B59" t="str">
            <v>ZGB</v>
          </cell>
          <cell r="C59" t="str">
            <v>Таван Богд Капитал ХХК</v>
          </cell>
          <cell r="D59">
            <v>22</v>
          </cell>
          <cell r="E59">
            <v>2139137</v>
          </cell>
          <cell r="F59">
            <v>1750527393.5599999</v>
          </cell>
          <cell r="G59">
            <v>3574761</v>
          </cell>
          <cell r="H59">
            <v>2428704896.3400002</v>
          </cell>
          <cell r="I59">
            <v>4179232289.9000001</v>
          </cell>
          <cell r="J59">
            <v>4292</v>
          </cell>
          <cell r="K59">
            <v>313115460</v>
          </cell>
          <cell r="L59">
            <v>2392</v>
          </cell>
          <cell r="M59">
            <v>123248460</v>
          </cell>
          <cell r="N59">
            <v>436363920</v>
          </cell>
          <cell r="O59">
            <v>41896</v>
          </cell>
          <cell r="P59">
            <v>4088416394.5899997</v>
          </cell>
          <cell r="S59">
            <v>4088416394.5899997</v>
          </cell>
          <cell r="T59">
            <v>5762478</v>
          </cell>
          <cell r="U59">
            <v>8704012604.4899998</v>
          </cell>
        </row>
        <row r="60">
          <cell r="B60" t="str">
            <v>ZRGD</v>
          </cell>
          <cell r="C60" t="str">
            <v>"Нэтсек ҮЦК" ХХК</v>
          </cell>
          <cell r="D60">
            <v>19</v>
          </cell>
          <cell r="E60">
            <v>3433</v>
          </cell>
          <cell r="F60">
            <v>3499468.65</v>
          </cell>
          <cell r="G60">
            <v>94214</v>
          </cell>
          <cell r="H60">
            <v>23951014.359999999</v>
          </cell>
          <cell r="I60">
            <v>27450483.009999998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>
            <v>0</v>
          </cell>
          <cell r="T60">
            <v>97647</v>
          </cell>
          <cell r="U60">
            <v>27450483.009999998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6"/>
  <sheetViews>
    <sheetView tabSelected="1" zoomScale="71" zoomScaleNormal="71" zoomScaleSheetLayoutView="70" zoomScalePageLayoutView="70" workbookViewId="0">
      <selection activeCell="J29" sqref="J2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5.28515625" style="1" customWidth="1"/>
    <col min="8" max="8" width="22.85546875" style="2" customWidth="1"/>
    <col min="9" max="9" width="10" style="3" customWidth="1"/>
    <col min="10" max="10" width="26" style="3" customWidth="1"/>
    <col min="11" max="11" width="25.8554687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41" t="s">
        <v>119</v>
      </c>
      <c r="E9" s="41"/>
      <c r="F9" s="41"/>
      <c r="G9" s="41"/>
      <c r="H9" s="41"/>
      <c r="I9" s="41"/>
      <c r="J9" s="41"/>
      <c r="K9" s="8"/>
      <c r="L9" s="8"/>
      <c r="M9" s="8"/>
    </row>
    <row r="11" spans="1:16" ht="15" customHeight="1" thickBot="1" x14ac:dyDescent="0.3">
      <c r="K11" s="42"/>
      <c r="L11" s="42"/>
      <c r="M11" s="42"/>
    </row>
    <row r="12" spans="1:16" ht="14.45" customHeight="1" x14ac:dyDescent="0.25">
      <c r="A12" s="43" t="s">
        <v>0</v>
      </c>
      <c r="B12" s="45" t="s">
        <v>1</v>
      </c>
      <c r="C12" s="45" t="s">
        <v>2</v>
      </c>
      <c r="D12" s="45" t="s">
        <v>3</v>
      </c>
      <c r="E12" s="45"/>
      <c r="F12" s="45"/>
      <c r="G12" s="58" t="s">
        <v>122</v>
      </c>
      <c r="H12" s="59"/>
      <c r="I12" s="59"/>
      <c r="J12" s="59"/>
      <c r="K12" s="60"/>
      <c r="L12" s="47" t="s">
        <v>120</v>
      </c>
      <c r="M12" s="48"/>
    </row>
    <row r="13" spans="1:16" s="7" customFormat="1" ht="15.75" customHeight="1" x14ac:dyDescent="0.25">
      <c r="A13" s="44"/>
      <c r="B13" s="46"/>
      <c r="C13" s="46"/>
      <c r="D13" s="46"/>
      <c r="E13" s="46"/>
      <c r="F13" s="46"/>
      <c r="G13" s="61"/>
      <c r="H13" s="62"/>
      <c r="I13" s="62"/>
      <c r="J13" s="62"/>
      <c r="K13" s="63"/>
      <c r="L13" s="38"/>
      <c r="M13" s="39"/>
      <c r="N13" s="9"/>
    </row>
    <row r="14" spans="1:16" s="7" customFormat="1" ht="33.75" customHeight="1" x14ac:dyDescent="0.25">
      <c r="A14" s="44"/>
      <c r="B14" s="46"/>
      <c r="C14" s="46"/>
      <c r="D14" s="46"/>
      <c r="E14" s="46"/>
      <c r="F14" s="46"/>
      <c r="G14" s="37" t="s">
        <v>121</v>
      </c>
      <c r="H14" s="52" t="s">
        <v>4</v>
      </c>
      <c r="I14" s="53"/>
      <c r="J14" s="54"/>
      <c r="K14" s="49" t="s">
        <v>5</v>
      </c>
      <c r="L14" s="38" t="s">
        <v>6</v>
      </c>
      <c r="M14" s="39" t="s">
        <v>7</v>
      </c>
      <c r="N14" s="9"/>
    </row>
    <row r="15" spans="1:16" s="7" customFormat="1" ht="47.25" x14ac:dyDescent="0.25">
      <c r="A15" s="44"/>
      <c r="B15" s="46"/>
      <c r="C15" s="46"/>
      <c r="D15" s="23" t="s">
        <v>8</v>
      </c>
      <c r="E15" s="23" t="s">
        <v>9</v>
      </c>
      <c r="F15" s="23" t="s">
        <v>10</v>
      </c>
      <c r="G15" s="24" t="s">
        <v>86</v>
      </c>
      <c r="H15" s="24" t="s">
        <v>98</v>
      </c>
      <c r="I15" s="10" t="s">
        <v>86</v>
      </c>
      <c r="J15" s="24" t="s">
        <v>99</v>
      </c>
      <c r="K15" s="49"/>
      <c r="L15" s="38"/>
      <c r="M15" s="40"/>
      <c r="N15" s="9"/>
      <c r="P15" s="35" t="s">
        <v>108</v>
      </c>
    </row>
    <row r="16" spans="1:16" x14ac:dyDescent="0.25">
      <c r="A16" s="25">
        <v>1</v>
      </c>
      <c r="B16" s="11" t="s">
        <v>23</v>
      </c>
      <c r="C16" s="12" t="s">
        <v>101</v>
      </c>
      <c r="D16" s="13" t="s">
        <v>13</v>
      </c>
      <c r="E16" s="13" t="s">
        <v>13</v>
      </c>
      <c r="F16" s="13" t="s">
        <v>13</v>
      </c>
      <c r="G16" s="64">
        <f>VLOOKUP(B16,'[1]MC-1.7'!$B$8:$S$60,18,0)</f>
        <v>459638841.44</v>
      </c>
      <c r="H16" s="15">
        <f>VLOOKUP(B16,'[1]MC-1.7'!$B$8:$I$60,8,0)</f>
        <v>1409708216.22</v>
      </c>
      <c r="I16" s="15">
        <v>0</v>
      </c>
      <c r="J16" s="15">
        <f>VLOOKUP(B16,'[1]MC-1.7'!$B$8:$N$60,13,0)</f>
        <v>18693609246</v>
      </c>
      <c r="K16" s="22">
        <f>VLOOKUP(B16,'[1]MC-1.7'!$B$8:$U$60,20,0)</f>
        <v>20562956303.659996</v>
      </c>
      <c r="L16" s="22">
        <v>89283537137.579987</v>
      </c>
      <c r="M16" s="26">
        <f>L16/$L$68</f>
        <v>0.23934658361840835</v>
      </c>
      <c r="P16" s="19"/>
    </row>
    <row r="17" spans="1:16" x14ac:dyDescent="0.25">
      <c r="A17" s="25">
        <f>+A16+1</f>
        <v>2</v>
      </c>
      <c r="B17" s="11" t="s">
        <v>91</v>
      </c>
      <c r="C17" s="12" t="s">
        <v>92</v>
      </c>
      <c r="D17" s="13" t="s">
        <v>13</v>
      </c>
      <c r="E17" s="13" t="s">
        <v>13</v>
      </c>
      <c r="F17" s="13" t="s">
        <v>13</v>
      </c>
      <c r="G17" s="64">
        <f>VLOOKUP(B17,'[1]MC-1.7'!$B$8:$S$60,18,0)</f>
        <v>1637217363.1300001</v>
      </c>
      <c r="H17" s="15">
        <f>VLOOKUP(B17,'[1]MC-1.7'!$B$8:$I$60,8,0)</f>
        <v>1524461258.5700002</v>
      </c>
      <c r="I17" s="15">
        <v>0</v>
      </c>
      <c r="J17" s="15">
        <f>VLOOKUP(B17,'[1]MC-1.7'!$B$8:$N$60,13,0)</f>
        <v>19737641000</v>
      </c>
      <c r="K17" s="22">
        <f>VLOOKUP(B17,'[1]MC-1.7'!$B$8:$U$60,20,0)</f>
        <v>22899319621.700001</v>
      </c>
      <c r="L17" s="22">
        <v>66191496288.149994</v>
      </c>
      <c r="M17" s="26">
        <f>L17/$L$68</f>
        <v>0.17744266198534114</v>
      </c>
      <c r="P17" s="19"/>
    </row>
    <row r="18" spans="1:16" x14ac:dyDescent="0.25">
      <c r="A18" s="25">
        <f t="shared" ref="A18:A58" si="0">+A17+1</f>
        <v>3</v>
      </c>
      <c r="B18" s="11" t="s">
        <v>18</v>
      </c>
      <c r="C18" s="12" t="s">
        <v>19</v>
      </c>
      <c r="D18" s="13" t="s">
        <v>13</v>
      </c>
      <c r="E18" s="13" t="s">
        <v>13</v>
      </c>
      <c r="F18" s="13" t="s">
        <v>13</v>
      </c>
      <c r="G18" s="64">
        <f>VLOOKUP(B18,'[1]MC-1.7'!$B$8:$S$60,18,0)</f>
        <v>4557780398.8599997</v>
      </c>
      <c r="H18" s="15">
        <f>VLOOKUP(B18,'[1]MC-1.7'!$B$8:$I$60,8,0)</f>
        <v>4628646383.5500002</v>
      </c>
      <c r="I18" s="15">
        <v>0</v>
      </c>
      <c r="J18" s="15">
        <f>VLOOKUP(B18,'[1]MC-1.7'!$B$8:$N$60,13,0)</f>
        <v>17188138800</v>
      </c>
      <c r="K18" s="22">
        <f>VLOOKUP(B18,'[1]MC-1.7'!$B$8:$U$60,20,0)</f>
        <v>26374565582.410004</v>
      </c>
      <c r="L18" s="22">
        <v>64054250150.710007</v>
      </c>
      <c r="M18" s="26">
        <f>L18/$L$68</f>
        <v>0.17171324559181669</v>
      </c>
      <c r="P18" s="19"/>
    </row>
    <row r="19" spans="1:16" x14ac:dyDescent="0.25">
      <c r="A19" s="25">
        <f t="shared" si="0"/>
        <v>4</v>
      </c>
      <c r="B19" s="11" t="s">
        <v>11</v>
      </c>
      <c r="C19" s="12" t="s">
        <v>12</v>
      </c>
      <c r="D19" s="13" t="s">
        <v>13</v>
      </c>
      <c r="E19" s="13" t="s">
        <v>13</v>
      </c>
      <c r="F19" s="13" t="s">
        <v>13</v>
      </c>
      <c r="G19" s="64">
        <f>VLOOKUP(B19,'[1]MC-1.7'!$B$8:$S$60,18,0)</f>
        <v>1933149706.22</v>
      </c>
      <c r="H19" s="15">
        <f>VLOOKUP(B19,'[1]MC-1.7'!$B$8:$I$60,8,0)</f>
        <v>6686259700.2800007</v>
      </c>
      <c r="I19" s="15">
        <v>0</v>
      </c>
      <c r="J19" s="15">
        <f>VLOOKUP(B19,'[1]MC-1.7'!$B$8:$N$60,13,0)</f>
        <v>0</v>
      </c>
      <c r="K19" s="22">
        <f>VLOOKUP(B19,'[1]MC-1.7'!$B$8:$U$60,20,0)</f>
        <v>8619409406.5</v>
      </c>
      <c r="L19" s="22">
        <v>23216406816.91</v>
      </c>
      <c r="M19" s="26">
        <f>L19/$L$68</f>
        <v>6.2237315340228132E-2</v>
      </c>
      <c r="P19" s="19"/>
    </row>
    <row r="20" spans="1:16" x14ac:dyDescent="0.25">
      <c r="A20" s="25">
        <f t="shared" si="0"/>
        <v>5</v>
      </c>
      <c r="B20" s="11" t="s">
        <v>24</v>
      </c>
      <c r="C20" s="12" t="s">
        <v>25</v>
      </c>
      <c r="D20" s="13" t="s">
        <v>13</v>
      </c>
      <c r="E20" s="13" t="s">
        <v>13</v>
      </c>
      <c r="F20" s="13" t="s">
        <v>13</v>
      </c>
      <c r="G20" s="64">
        <f>VLOOKUP(B20,'[1]MC-1.7'!$B$8:$S$60,18,0)</f>
        <v>0</v>
      </c>
      <c r="H20" s="15">
        <f>VLOOKUP(B20,'[1]MC-1.7'!$B$8:$I$60,8,0)</f>
        <v>506875751.69</v>
      </c>
      <c r="I20" s="15">
        <v>0</v>
      </c>
      <c r="J20" s="15">
        <f>VLOOKUP(B20,'[1]MC-1.7'!$B$8:$N$60,13,0)</f>
        <v>1328936000</v>
      </c>
      <c r="K20" s="22">
        <f>VLOOKUP(B20,'[1]MC-1.7'!$B$8:$U$60,20,0)</f>
        <v>1835811751.6899998</v>
      </c>
      <c r="L20" s="22">
        <v>21254448249.359997</v>
      </c>
      <c r="M20" s="26">
        <f>L20/$L$68</f>
        <v>5.6977800592057308E-2</v>
      </c>
      <c r="P20" s="19"/>
    </row>
    <row r="21" spans="1:16" x14ac:dyDescent="0.25">
      <c r="A21" s="25">
        <f t="shared" si="0"/>
        <v>6</v>
      </c>
      <c r="B21" s="11" t="s">
        <v>22</v>
      </c>
      <c r="C21" s="12" t="s">
        <v>100</v>
      </c>
      <c r="D21" s="13" t="s">
        <v>13</v>
      </c>
      <c r="E21" s="13" t="s">
        <v>13</v>
      </c>
      <c r="F21" s="14"/>
      <c r="G21" s="64">
        <f>VLOOKUP(B21,'[1]MC-1.7'!$B$8:$S$60,18,0)</f>
        <v>0</v>
      </c>
      <c r="H21" s="15">
        <f>VLOOKUP(B21,'[1]MC-1.7'!$B$8:$I$60,8,0)</f>
        <v>1335060326.01</v>
      </c>
      <c r="I21" s="15">
        <v>0</v>
      </c>
      <c r="J21" s="15">
        <f>VLOOKUP(B21,'[1]MC-1.7'!$B$8:$N$60,13,0)</f>
        <v>25868000</v>
      </c>
      <c r="K21" s="22">
        <f>VLOOKUP(B21,'[1]MC-1.7'!$B$8:$U$60,20,0)</f>
        <v>1360928326.01</v>
      </c>
      <c r="L21" s="22">
        <v>20111140738.379997</v>
      </c>
      <c r="M21" s="26">
        <f>L21/$L$68</f>
        <v>5.3912882292991071E-2</v>
      </c>
      <c r="P21" s="19"/>
    </row>
    <row r="22" spans="1:16" x14ac:dyDescent="0.25">
      <c r="A22" s="25">
        <f t="shared" si="0"/>
        <v>7</v>
      </c>
      <c r="B22" s="11" t="s">
        <v>78</v>
      </c>
      <c r="C22" s="12" t="s">
        <v>107</v>
      </c>
      <c r="D22" s="13" t="s">
        <v>13</v>
      </c>
      <c r="E22" s="13" t="s">
        <v>13</v>
      </c>
      <c r="F22" s="13" t="s">
        <v>13</v>
      </c>
      <c r="G22" s="64">
        <f>VLOOKUP(B22,'[1]MC-1.7'!$B$8:$S$60,18,0)</f>
        <v>4088416394.5899997</v>
      </c>
      <c r="H22" s="15">
        <f>VLOOKUP(B22,'[1]MC-1.7'!$B$8:$I$60,8,0)</f>
        <v>4179232289.9000001</v>
      </c>
      <c r="I22" s="15">
        <v>0</v>
      </c>
      <c r="J22" s="15">
        <f>VLOOKUP(B22,'[1]MC-1.7'!$B$8:$N$60,13,0)</f>
        <v>436363920</v>
      </c>
      <c r="K22" s="22">
        <f>VLOOKUP(B22,'[1]MC-1.7'!$B$8:$U$60,20,0)</f>
        <v>8704012604.4899998</v>
      </c>
      <c r="L22" s="22">
        <v>17992793295.139999</v>
      </c>
      <c r="M22" s="26">
        <f>L22/$L$68</f>
        <v>4.8234128519213035E-2</v>
      </c>
      <c r="P22" s="19"/>
    </row>
    <row r="23" spans="1:16" x14ac:dyDescent="0.25">
      <c r="A23" s="25">
        <f t="shared" si="0"/>
        <v>8</v>
      </c>
      <c r="B23" s="11" t="s">
        <v>30</v>
      </c>
      <c r="C23" s="12" t="s">
        <v>106</v>
      </c>
      <c r="D23" s="13" t="s">
        <v>13</v>
      </c>
      <c r="E23" s="13" t="s">
        <v>13</v>
      </c>
      <c r="F23" s="13" t="s">
        <v>13</v>
      </c>
      <c r="G23" s="64">
        <f>VLOOKUP(B23,'[1]MC-1.7'!$B$8:$S$60,18,0)</f>
        <v>3704247471.1999998</v>
      </c>
      <c r="H23" s="15">
        <f>VLOOKUP(B23,'[1]MC-1.7'!$B$8:$I$60,8,0)</f>
        <v>740351122.88999999</v>
      </c>
      <c r="I23" s="15">
        <v>0</v>
      </c>
      <c r="J23" s="15">
        <f>VLOOKUP(B23,'[1]MC-1.7'!$B$8:$N$60,13,0)</f>
        <v>4844930500</v>
      </c>
      <c r="K23" s="22">
        <f>VLOOKUP(B23,'[1]MC-1.7'!$B$8:$U$60,20,0)</f>
        <v>9289529094.0900002</v>
      </c>
      <c r="L23" s="22">
        <v>16357172751.360001</v>
      </c>
      <c r="M23" s="26">
        <f>L23/$L$68</f>
        <v>4.3849443483195916E-2</v>
      </c>
      <c r="P23" s="19"/>
    </row>
    <row r="24" spans="1:16" x14ac:dyDescent="0.25">
      <c r="A24" s="25">
        <f t="shared" si="0"/>
        <v>9</v>
      </c>
      <c r="B24" s="11" t="s">
        <v>16</v>
      </c>
      <c r="C24" s="12" t="s">
        <v>17</v>
      </c>
      <c r="D24" s="13" t="s">
        <v>13</v>
      </c>
      <c r="E24" s="13" t="s">
        <v>13</v>
      </c>
      <c r="F24" s="13" t="s">
        <v>13</v>
      </c>
      <c r="G24" s="64">
        <f>VLOOKUP(B24,'[1]MC-1.7'!$B$8:$S$60,18,0)</f>
        <v>0</v>
      </c>
      <c r="H24" s="15">
        <f>VLOOKUP(B24,'[1]MC-1.7'!$B$8:$I$60,8,0)</f>
        <v>23250181.5</v>
      </c>
      <c r="I24" s="15">
        <v>0</v>
      </c>
      <c r="J24" s="15">
        <f>VLOOKUP(B24,'[1]MC-1.7'!$B$8:$N$60,13,0)</f>
        <v>13857000000</v>
      </c>
      <c r="K24" s="22">
        <f>VLOOKUP(B24,'[1]MC-1.7'!$B$8:$U$60,20,0)</f>
        <v>13880250181.5</v>
      </c>
      <c r="L24" s="22">
        <v>13994828634.860001</v>
      </c>
      <c r="M24" s="26">
        <f>L24/$L$68</f>
        <v>3.7516596334185123E-2</v>
      </c>
      <c r="P24" s="19"/>
    </row>
    <row r="25" spans="1:16" s="7" customFormat="1" x14ac:dyDescent="0.25">
      <c r="A25" s="25">
        <f t="shared" si="0"/>
        <v>10</v>
      </c>
      <c r="B25" s="11" t="s">
        <v>26</v>
      </c>
      <c r="C25" s="12" t="s">
        <v>27</v>
      </c>
      <c r="D25" s="13" t="s">
        <v>13</v>
      </c>
      <c r="E25" s="13" t="s">
        <v>13</v>
      </c>
      <c r="F25" s="13" t="s">
        <v>13</v>
      </c>
      <c r="G25" s="64">
        <f>VLOOKUP(B25,'[1]MC-1.7'!$B$8:$S$60,18,0)</f>
        <v>0</v>
      </c>
      <c r="H25" s="15">
        <f>VLOOKUP(B25,'[1]MC-1.7'!$B$8:$I$60,8,0)</f>
        <v>3501706203.6800003</v>
      </c>
      <c r="I25" s="15">
        <v>0</v>
      </c>
      <c r="J25" s="15">
        <f>VLOOKUP(B25,'[1]MC-1.7'!$B$8:$N$60,13,0)</f>
        <v>888000</v>
      </c>
      <c r="K25" s="22">
        <f>VLOOKUP(B25,'[1]MC-1.7'!$B$8:$U$60,20,0)</f>
        <v>3502594203.6800003</v>
      </c>
      <c r="L25" s="22">
        <v>11144785054.220001</v>
      </c>
      <c r="M25" s="26">
        <f>L25/$L$68</f>
        <v>2.9876350259047953E-2</v>
      </c>
      <c r="N25" s="22"/>
      <c r="P25" s="19"/>
    </row>
    <row r="26" spans="1:16" x14ac:dyDescent="0.25">
      <c r="A26" s="25">
        <f t="shared" si="0"/>
        <v>11</v>
      </c>
      <c r="B26" s="11" t="s">
        <v>66</v>
      </c>
      <c r="C26" s="12" t="s">
        <v>89</v>
      </c>
      <c r="D26" s="13" t="s">
        <v>13</v>
      </c>
      <c r="E26" s="13" t="s">
        <v>13</v>
      </c>
      <c r="F26" s="13" t="s">
        <v>13</v>
      </c>
      <c r="G26" s="64">
        <f>VLOOKUP(B26,'[1]MC-1.7'!$B$8:$S$60,18,0)</f>
        <v>0</v>
      </c>
      <c r="H26" s="15">
        <f>VLOOKUP(B26,'[1]MC-1.7'!$B$8:$I$60,8,0)</f>
        <v>1370992671.55</v>
      </c>
      <c r="I26" s="15">
        <v>0</v>
      </c>
      <c r="J26" s="15">
        <f>VLOOKUP(B26,'[1]MC-1.7'!$B$8:$N$60,13,0)</f>
        <v>0</v>
      </c>
      <c r="K26" s="22">
        <f>VLOOKUP(B26,'[1]MC-1.7'!$B$8:$U$60,20,0)</f>
        <v>1370992671.55</v>
      </c>
      <c r="L26" s="22">
        <v>5070793618.7299995</v>
      </c>
      <c r="M26" s="26">
        <f>L26/$L$68</f>
        <v>1.359351530850369E-2</v>
      </c>
      <c r="P26" s="19"/>
    </row>
    <row r="27" spans="1:16" x14ac:dyDescent="0.25">
      <c r="A27" s="25">
        <f t="shared" si="0"/>
        <v>12</v>
      </c>
      <c r="B27" s="11" t="s">
        <v>103</v>
      </c>
      <c r="C27" s="12" t="s">
        <v>102</v>
      </c>
      <c r="D27" s="13" t="s">
        <v>13</v>
      </c>
      <c r="E27" s="14"/>
      <c r="F27" s="14"/>
      <c r="G27" s="64">
        <f>VLOOKUP(B27,'[1]MC-1.7'!$B$8:$S$60,18,0)</f>
        <v>2373089678.6900001</v>
      </c>
      <c r="H27" s="15">
        <f>VLOOKUP(B27,'[1]MC-1.7'!$B$8:$I$60,8,0)</f>
        <v>489715062.5</v>
      </c>
      <c r="I27" s="15">
        <v>0</v>
      </c>
      <c r="J27" s="15">
        <f>VLOOKUP(B27,'[1]MC-1.7'!$B$8:$N$60,13,0)</f>
        <v>0</v>
      </c>
      <c r="K27" s="22">
        <f>VLOOKUP(B27,'[1]MC-1.7'!$B$8:$U$60,20,0)</f>
        <v>2862804741.1900001</v>
      </c>
      <c r="L27" s="22">
        <v>4201359704.3200002</v>
      </c>
      <c r="M27" s="26">
        <f>L27/$L$68</f>
        <v>1.1262782860310572E-2</v>
      </c>
      <c r="P27" s="19"/>
    </row>
    <row r="28" spans="1:16" x14ac:dyDescent="0.25">
      <c r="A28" s="25">
        <f t="shared" si="0"/>
        <v>13</v>
      </c>
      <c r="B28" s="11" t="s">
        <v>45</v>
      </c>
      <c r="C28" s="12" t="s">
        <v>46</v>
      </c>
      <c r="D28" s="13" t="s">
        <v>13</v>
      </c>
      <c r="E28" s="14"/>
      <c r="F28" s="14"/>
      <c r="G28" s="64">
        <f>VLOOKUP(B28,'[1]MC-1.7'!$B$8:$S$60,18,0)</f>
        <v>0</v>
      </c>
      <c r="H28" s="15">
        <f>VLOOKUP(B28,'[1]MC-1.7'!$B$8:$I$60,8,0)</f>
        <v>19891063.68</v>
      </c>
      <c r="I28" s="15">
        <v>0</v>
      </c>
      <c r="J28" s="15">
        <f>VLOOKUP(B28,'[1]MC-1.7'!$B$8:$N$60,13,0)</f>
        <v>0</v>
      </c>
      <c r="K28" s="22">
        <f>VLOOKUP(B28,'[1]MC-1.7'!$B$8:$U$60,20,0)</f>
        <v>19891063.68</v>
      </c>
      <c r="L28" s="22">
        <v>3799528797.2399998</v>
      </c>
      <c r="M28" s="26">
        <f>L28/$L$68</f>
        <v>1.0185575819849328E-2</v>
      </c>
      <c r="P28" s="19"/>
    </row>
    <row r="29" spans="1:16" x14ac:dyDescent="0.25">
      <c r="A29" s="25">
        <f t="shared" si="0"/>
        <v>14</v>
      </c>
      <c r="B29" s="11" t="s">
        <v>39</v>
      </c>
      <c r="C29" s="12" t="s">
        <v>109</v>
      </c>
      <c r="D29" s="13" t="s">
        <v>13</v>
      </c>
      <c r="E29" s="14"/>
      <c r="F29" s="14"/>
      <c r="G29" s="64">
        <f>VLOOKUP(B29,'[1]MC-1.7'!$B$8:$S$60,18,0)</f>
        <v>0</v>
      </c>
      <c r="H29" s="15">
        <f>VLOOKUP(B29,'[1]MC-1.7'!$B$8:$I$60,8,0)</f>
        <v>80966387.5</v>
      </c>
      <c r="I29" s="15">
        <v>0</v>
      </c>
      <c r="J29" s="15">
        <f>VLOOKUP(B29,'[1]MC-1.7'!$B$8:$N$60,13,0)</f>
        <v>0</v>
      </c>
      <c r="K29" s="22">
        <f>VLOOKUP(B29,'[1]MC-1.7'!$B$8:$U$60,20,0)</f>
        <v>80966387.5</v>
      </c>
      <c r="L29" s="22">
        <v>3686953948.9899998</v>
      </c>
      <c r="M29" s="26">
        <f>L29/$L$68</f>
        <v>9.8837911214174241E-3</v>
      </c>
      <c r="P29" s="19"/>
    </row>
    <row r="30" spans="1:16" x14ac:dyDescent="0.25">
      <c r="A30" s="25">
        <f t="shared" si="0"/>
        <v>15</v>
      </c>
      <c r="B30" s="11" t="s">
        <v>95</v>
      </c>
      <c r="C30" s="12" t="s">
        <v>96</v>
      </c>
      <c r="D30" s="13" t="s">
        <v>13</v>
      </c>
      <c r="E30" s="13" t="s">
        <v>13</v>
      </c>
      <c r="F30" s="13" t="s">
        <v>13</v>
      </c>
      <c r="G30" s="64">
        <f>VLOOKUP(B30,'[1]MC-1.7'!$B$8:$S$60,18,0)</f>
        <v>0</v>
      </c>
      <c r="H30" s="15">
        <f>VLOOKUP(B30,'[1]MC-1.7'!$B$8:$I$60,8,0)</f>
        <v>345165091.02999997</v>
      </c>
      <c r="I30" s="15">
        <v>0</v>
      </c>
      <c r="J30" s="15">
        <f>VLOOKUP(B30,'[1]MC-1.7'!$B$8:$N$60,13,0)</f>
        <v>1500000</v>
      </c>
      <c r="K30" s="22">
        <f>VLOOKUP(B30,'[1]MC-1.7'!$B$8:$U$60,20,0)</f>
        <v>346665091.02999997</v>
      </c>
      <c r="L30" s="22">
        <v>2108559970.4599998</v>
      </c>
      <c r="M30" s="26">
        <f>L30/$L$68</f>
        <v>5.652516034467361E-3</v>
      </c>
      <c r="P30" s="19"/>
    </row>
    <row r="31" spans="1:16" x14ac:dyDescent="0.25">
      <c r="A31" s="25">
        <f t="shared" si="0"/>
        <v>16</v>
      </c>
      <c r="B31" s="11" t="s">
        <v>20</v>
      </c>
      <c r="C31" s="12" t="s">
        <v>21</v>
      </c>
      <c r="D31" s="13" t="s">
        <v>13</v>
      </c>
      <c r="E31" s="13" t="s">
        <v>13</v>
      </c>
      <c r="F31" s="14" t="s">
        <v>13</v>
      </c>
      <c r="G31" s="64">
        <f>VLOOKUP(B31,'[1]MC-1.7'!$B$8:$S$60,18,0)</f>
        <v>32283339.66</v>
      </c>
      <c r="H31" s="15">
        <f>VLOOKUP(B31,'[1]MC-1.7'!$B$8:$I$60,8,0)</f>
        <v>221903925.46000001</v>
      </c>
      <c r="I31" s="15">
        <v>0</v>
      </c>
      <c r="J31" s="15">
        <f>VLOOKUP(B31,'[1]MC-1.7'!$B$8:$N$60,13,0)</f>
        <v>0</v>
      </c>
      <c r="K31" s="22">
        <f>VLOOKUP(B31,'[1]MC-1.7'!$B$8:$U$60,20,0)</f>
        <v>254187265.12</v>
      </c>
      <c r="L31" s="22">
        <v>1418794737.9499998</v>
      </c>
      <c r="M31" s="26">
        <f>L31/$L$68</f>
        <v>3.8034298849611162E-3</v>
      </c>
      <c r="P31" s="19"/>
    </row>
    <row r="32" spans="1:16" x14ac:dyDescent="0.25">
      <c r="A32" s="25">
        <f t="shared" si="0"/>
        <v>17</v>
      </c>
      <c r="B32" s="11" t="s">
        <v>115</v>
      </c>
      <c r="C32" s="12" t="s">
        <v>116</v>
      </c>
      <c r="D32" s="13" t="s">
        <v>13</v>
      </c>
      <c r="E32" s="14"/>
      <c r="F32" s="14"/>
      <c r="G32" s="64">
        <f>VLOOKUP(B32,'[1]MC-1.7'!$B$8:$S$60,18,0)</f>
        <v>0</v>
      </c>
      <c r="H32" s="15">
        <f>VLOOKUP(B32,'[1]MC-1.7'!$B$8:$I$60,8,0)</f>
        <v>15253945.76</v>
      </c>
      <c r="I32" s="15"/>
      <c r="J32" s="15">
        <f>VLOOKUP(B32,'[1]MC-1.7'!$B$8:$N$60,13,0)</f>
        <v>0</v>
      </c>
      <c r="K32" s="22">
        <f>VLOOKUP(B32,'[1]MC-1.7'!$B$8:$U$60,20,0)</f>
        <v>15253945.76</v>
      </c>
      <c r="L32" s="22">
        <v>1167482613.6999998</v>
      </c>
      <c r="M32" s="26">
        <f>L32/$L$68</f>
        <v>3.1297256356723115E-3</v>
      </c>
      <c r="P32" s="19"/>
    </row>
    <row r="33" spans="1:16" x14ac:dyDescent="0.25">
      <c r="A33" s="25">
        <f t="shared" si="0"/>
        <v>18</v>
      </c>
      <c r="B33" s="11" t="s">
        <v>35</v>
      </c>
      <c r="C33" s="12" t="s">
        <v>36</v>
      </c>
      <c r="D33" s="13" t="s">
        <v>13</v>
      </c>
      <c r="E33" s="13"/>
      <c r="F33" s="14"/>
      <c r="G33" s="64">
        <f>VLOOKUP(B33,'[1]MC-1.7'!$B$8:$S$60,18,0)</f>
        <v>0</v>
      </c>
      <c r="H33" s="15">
        <f>VLOOKUP(B33,'[1]MC-1.7'!$B$8:$I$60,8,0)</f>
        <v>334804892.49000001</v>
      </c>
      <c r="I33" s="15">
        <v>0</v>
      </c>
      <c r="J33" s="15">
        <f>VLOOKUP(B33,'[1]MC-1.7'!$B$8:$N$60,13,0)</f>
        <v>9700000</v>
      </c>
      <c r="K33" s="22">
        <f>VLOOKUP(B33,'[1]MC-1.7'!$B$8:$U$60,20,0)</f>
        <v>344504892.49000001</v>
      </c>
      <c r="L33" s="22">
        <v>1158777154.98</v>
      </c>
      <c r="M33" s="26">
        <f>L33/$L$68</f>
        <v>3.1063885024194891E-3</v>
      </c>
      <c r="P33" s="19"/>
    </row>
    <row r="34" spans="1:16" x14ac:dyDescent="0.25">
      <c r="A34" s="25">
        <f t="shared" si="0"/>
        <v>19</v>
      </c>
      <c r="B34" s="11" t="s">
        <v>70</v>
      </c>
      <c r="C34" s="12" t="s">
        <v>71</v>
      </c>
      <c r="D34" s="13" t="s">
        <v>13</v>
      </c>
      <c r="E34" s="14"/>
      <c r="F34" s="14"/>
      <c r="G34" s="64">
        <f>VLOOKUP(B34,'[1]MC-1.7'!$B$8:$S$60,18,0)</f>
        <v>0</v>
      </c>
      <c r="H34" s="15">
        <f>VLOOKUP(B34,'[1]MC-1.7'!$B$8:$I$60,8,0)</f>
        <v>24285346</v>
      </c>
      <c r="I34" s="15">
        <v>0</v>
      </c>
      <c r="J34" s="15">
        <f>VLOOKUP(B34,'[1]MC-1.7'!$B$8:$N$60,13,0)</f>
        <v>0</v>
      </c>
      <c r="K34" s="22">
        <f>VLOOKUP(B34,'[1]MC-1.7'!$B$8:$U$60,20,0)</f>
        <v>24285346</v>
      </c>
      <c r="L34" s="22">
        <v>1143065611.8499999</v>
      </c>
      <c r="M34" s="26">
        <f>L34/$L$68</f>
        <v>3.0642698286740245E-3</v>
      </c>
      <c r="P34" s="19"/>
    </row>
    <row r="35" spans="1:16" x14ac:dyDescent="0.25">
      <c r="A35" s="25">
        <f t="shared" si="0"/>
        <v>20</v>
      </c>
      <c r="B35" s="11" t="s">
        <v>76</v>
      </c>
      <c r="C35" s="12" t="s">
        <v>77</v>
      </c>
      <c r="D35" s="13" t="s">
        <v>13</v>
      </c>
      <c r="E35" s="13" t="s">
        <v>13</v>
      </c>
      <c r="F35" s="13" t="s">
        <v>13</v>
      </c>
      <c r="G35" s="64">
        <f>VLOOKUP(B35,'[1]MC-1.7'!$B$8:$S$60,18,0)</f>
        <v>777463.55</v>
      </c>
      <c r="H35" s="15">
        <f>VLOOKUP(B35,'[1]MC-1.7'!$B$8:$I$60,8,0)</f>
        <v>207837850.17000002</v>
      </c>
      <c r="I35" s="15">
        <v>0</v>
      </c>
      <c r="J35" s="15">
        <f>VLOOKUP(B35,'[1]MC-1.7'!$B$8:$N$60,13,0)</f>
        <v>0</v>
      </c>
      <c r="K35" s="22">
        <f>VLOOKUP(B35,'[1]MC-1.7'!$B$8:$U$60,20,0)</f>
        <v>208615313.72000003</v>
      </c>
      <c r="L35" s="22">
        <v>1071447916.3000001</v>
      </c>
      <c r="M35" s="26">
        <f>L35/$L$68</f>
        <v>2.872280898731633E-3</v>
      </c>
      <c r="P35" s="19"/>
    </row>
    <row r="36" spans="1:16" x14ac:dyDescent="0.25">
      <c r="A36" s="25">
        <f t="shared" si="0"/>
        <v>21</v>
      </c>
      <c r="B36" s="11" t="s">
        <v>14</v>
      </c>
      <c r="C36" s="12" t="s">
        <v>15</v>
      </c>
      <c r="D36" s="13" t="s">
        <v>13</v>
      </c>
      <c r="E36" s="13" t="s">
        <v>13</v>
      </c>
      <c r="F36" s="13" t="s">
        <v>13</v>
      </c>
      <c r="G36" s="64">
        <f>VLOOKUP(B36,'[1]MC-1.7'!$B$8:$S$60,18,0)</f>
        <v>0</v>
      </c>
      <c r="H36" s="15">
        <f>VLOOKUP(B36,'[1]MC-1.7'!$B$8:$I$60,8,0)</f>
        <v>164480110.78</v>
      </c>
      <c r="I36" s="15">
        <v>0</v>
      </c>
      <c r="J36" s="15">
        <f>VLOOKUP(B36,'[1]MC-1.7'!$B$8:$N$60,13,0)</f>
        <v>0</v>
      </c>
      <c r="K36" s="22">
        <f>VLOOKUP(B36,'[1]MC-1.7'!$B$8:$U$60,20,0)</f>
        <v>164480110.78</v>
      </c>
      <c r="L36" s="22">
        <v>993754475.36999989</v>
      </c>
      <c r="M36" s="26">
        <f>L36/$L$68</f>
        <v>2.6640044319570307E-3</v>
      </c>
      <c r="P36" s="19"/>
    </row>
    <row r="37" spans="1:16" x14ac:dyDescent="0.25">
      <c r="A37" s="25">
        <f t="shared" si="0"/>
        <v>22</v>
      </c>
      <c r="B37" s="11" t="s">
        <v>37</v>
      </c>
      <c r="C37" s="12" t="s">
        <v>38</v>
      </c>
      <c r="D37" s="13" t="s">
        <v>13</v>
      </c>
      <c r="E37" s="13" t="s">
        <v>13</v>
      </c>
      <c r="F37" s="14"/>
      <c r="G37" s="64">
        <f>VLOOKUP(B37,'[1]MC-1.7'!$B$8:$S$60,18,0)</f>
        <v>547475869.6400001</v>
      </c>
      <c r="H37" s="15">
        <f>VLOOKUP(B37,'[1]MC-1.7'!$B$8:$I$60,8,0)</f>
        <v>77635680</v>
      </c>
      <c r="I37" s="15">
        <v>0</v>
      </c>
      <c r="J37" s="15">
        <f>VLOOKUP(B37,'[1]MC-1.7'!$B$8:$N$60,13,0)</f>
        <v>0</v>
      </c>
      <c r="K37" s="22">
        <f>VLOOKUP(B37,'[1]MC-1.7'!$B$8:$U$60,20,0)</f>
        <v>625111549.6400001</v>
      </c>
      <c r="L37" s="22">
        <v>976398241.54000008</v>
      </c>
      <c r="M37" s="26">
        <f>L37/$L$68</f>
        <v>2.6174767583805299E-3</v>
      </c>
      <c r="P37" s="19"/>
    </row>
    <row r="38" spans="1:16" x14ac:dyDescent="0.25">
      <c r="A38" s="25">
        <f t="shared" si="0"/>
        <v>23</v>
      </c>
      <c r="B38" s="11" t="s">
        <v>68</v>
      </c>
      <c r="C38" s="12" t="s">
        <v>69</v>
      </c>
      <c r="D38" s="13" t="s">
        <v>13</v>
      </c>
      <c r="E38" s="13" t="s">
        <v>13</v>
      </c>
      <c r="F38" s="14"/>
      <c r="G38" s="64">
        <f>VLOOKUP(B38,'[1]MC-1.7'!$B$8:$S$60,18,0)</f>
        <v>0</v>
      </c>
      <c r="H38" s="15">
        <f>VLOOKUP(B38,'[1]MC-1.7'!$B$8:$I$60,8,0)</f>
        <v>60385016.649999999</v>
      </c>
      <c r="I38" s="15">
        <v>0</v>
      </c>
      <c r="J38" s="15">
        <f>VLOOKUP(B38,'[1]MC-1.7'!$B$8:$N$60,13,0)</f>
        <v>0</v>
      </c>
      <c r="K38" s="22">
        <f>VLOOKUP(B38,'[1]MC-1.7'!$B$8:$U$60,20,0)</f>
        <v>60385016.649999999</v>
      </c>
      <c r="L38" s="22">
        <v>410264645.60999995</v>
      </c>
      <c r="M38" s="26">
        <f>L38/$L$68</f>
        <v>1.0998157606016202E-3</v>
      </c>
      <c r="P38" s="19"/>
    </row>
    <row r="39" spans="1:16" x14ac:dyDescent="0.25">
      <c r="A39" s="25">
        <f t="shared" si="0"/>
        <v>24</v>
      </c>
      <c r="B39" s="11" t="s">
        <v>64</v>
      </c>
      <c r="C39" s="12" t="s">
        <v>65</v>
      </c>
      <c r="D39" s="13" t="s">
        <v>13</v>
      </c>
      <c r="E39" s="14"/>
      <c r="F39" s="14"/>
      <c r="G39" s="64">
        <f>VLOOKUP(B39,'[1]MC-1.7'!$B$8:$S$60,18,0)</f>
        <v>190985.42</v>
      </c>
      <c r="H39" s="15">
        <f>VLOOKUP(B39,'[1]MC-1.7'!$B$8:$I$60,8,0)</f>
        <v>166947644.86000001</v>
      </c>
      <c r="I39" s="15">
        <v>0</v>
      </c>
      <c r="J39" s="15">
        <f>VLOOKUP(B39,'[1]MC-1.7'!$B$8:$N$60,13,0)</f>
        <v>0</v>
      </c>
      <c r="K39" s="22">
        <f>VLOOKUP(B39,'[1]MC-1.7'!$B$8:$U$60,20,0)</f>
        <v>167138630.28</v>
      </c>
      <c r="L39" s="22">
        <v>343639849.97000003</v>
      </c>
      <c r="M39" s="26">
        <f>L39/$L$68</f>
        <v>9.2121153263363263E-4</v>
      </c>
      <c r="N39" s="1"/>
      <c r="P39" s="19"/>
    </row>
    <row r="40" spans="1:16" x14ac:dyDescent="0.25">
      <c r="A40" s="25">
        <f t="shared" si="0"/>
        <v>25</v>
      </c>
      <c r="B40" s="11" t="s">
        <v>49</v>
      </c>
      <c r="C40" s="12" t="s">
        <v>50</v>
      </c>
      <c r="D40" s="13" t="s">
        <v>13</v>
      </c>
      <c r="E40" s="14"/>
      <c r="F40" s="14"/>
      <c r="G40" s="64">
        <f>VLOOKUP(B40,'[1]MC-1.7'!$B$8:$S$60,18,0)</f>
        <v>0</v>
      </c>
      <c r="H40" s="15">
        <f>VLOOKUP(B40,'[1]MC-1.7'!$B$8:$I$60,8,0)</f>
        <v>45730138.189999998</v>
      </c>
      <c r="I40" s="15">
        <v>0</v>
      </c>
      <c r="J40" s="15">
        <f>VLOOKUP(B40,'[1]MC-1.7'!$B$8:$N$60,13,0)</f>
        <v>0</v>
      </c>
      <c r="K40" s="22">
        <f>VLOOKUP(B40,'[1]MC-1.7'!$B$8:$U$60,20,0)</f>
        <v>45730138.189999998</v>
      </c>
      <c r="L40" s="22">
        <v>333476793.07999998</v>
      </c>
      <c r="M40" s="26">
        <f>L40/$L$68</f>
        <v>8.939669473077541E-4</v>
      </c>
      <c r="P40" s="19"/>
    </row>
    <row r="41" spans="1:16" x14ac:dyDescent="0.25">
      <c r="A41" s="25">
        <f t="shared" si="0"/>
        <v>26</v>
      </c>
      <c r="B41" s="11" t="s">
        <v>54</v>
      </c>
      <c r="C41" s="12" t="s">
        <v>55</v>
      </c>
      <c r="D41" s="13" t="s">
        <v>13</v>
      </c>
      <c r="E41" s="14"/>
      <c r="F41" s="14"/>
      <c r="G41" s="64">
        <f>VLOOKUP(B41,'[1]MC-1.7'!$B$8:$S$60,18,0)</f>
        <v>0</v>
      </c>
      <c r="H41" s="15">
        <f>VLOOKUP(B41,'[1]MC-1.7'!$B$8:$I$60,8,0)</f>
        <v>203663250</v>
      </c>
      <c r="I41" s="15">
        <v>0</v>
      </c>
      <c r="J41" s="15">
        <f>VLOOKUP(B41,'[1]MC-1.7'!$B$8:$N$60,13,0)</f>
        <v>0</v>
      </c>
      <c r="K41" s="22">
        <f>VLOOKUP(B41,'[1]MC-1.7'!$B$8:$U$60,20,0)</f>
        <v>203663250</v>
      </c>
      <c r="L41" s="22">
        <v>280815116.20999998</v>
      </c>
      <c r="M41" s="26">
        <f>L41/$L$68</f>
        <v>7.527943095455592E-4</v>
      </c>
      <c r="P41" s="19"/>
    </row>
    <row r="42" spans="1:16" x14ac:dyDescent="0.25">
      <c r="A42" s="25">
        <v>27</v>
      </c>
      <c r="B42" s="11" t="s">
        <v>58</v>
      </c>
      <c r="C42" s="12" t="s">
        <v>59</v>
      </c>
      <c r="D42" s="13" t="s">
        <v>13</v>
      </c>
      <c r="E42" s="14"/>
      <c r="F42" s="14"/>
      <c r="G42" s="64">
        <f>VLOOKUP(B42,'[1]MC-1.7'!$B$8:$S$60,18,0)</f>
        <v>0</v>
      </c>
      <c r="H42" s="15">
        <f>VLOOKUP(B42,'[1]MC-1.7'!$B$8:$I$60,8,0)</f>
        <v>127332208.23999999</v>
      </c>
      <c r="I42" s="15">
        <v>0</v>
      </c>
      <c r="J42" s="15">
        <f>VLOOKUP(B42,'[1]MC-1.7'!$B$8:$N$60,13,0)</f>
        <v>0</v>
      </c>
      <c r="K42" s="22">
        <f>VLOOKUP(B42,'[1]MC-1.7'!$B$8:$U$60,20,0)</f>
        <v>127332208.23999999</v>
      </c>
      <c r="L42" s="22">
        <v>237769847.55000001</v>
      </c>
      <c r="M42" s="26">
        <f>L42/$L$68</f>
        <v>6.3740083024341524E-4</v>
      </c>
      <c r="P42" s="19"/>
    </row>
    <row r="43" spans="1:16" x14ac:dyDescent="0.25">
      <c r="A43" s="25">
        <f t="shared" si="0"/>
        <v>28</v>
      </c>
      <c r="B43" s="11" t="s">
        <v>105</v>
      </c>
      <c r="C43" s="12" t="s">
        <v>113</v>
      </c>
      <c r="D43" s="13" t="s">
        <v>13</v>
      </c>
      <c r="E43" s="14"/>
      <c r="F43" s="14"/>
      <c r="G43" s="64">
        <f>VLOOKUP(B43,'[1]MC-1.7'!$B$8:$S$60,18,0)</f>
        <v>0</v>
      </c>
      <c r="H43" s="15">
        <f>VLOOKUP(B43,'[1]MC-1.7'!$B$8:$I$60,8,0)</f>
        <v>17504531.560000002</v>
      </c>
      <c r="I43" s="15"/>
      <c r="J43" s="15">
        <f>VLOOKUP(B43,'[1]MC-1.7'!$B$8:$N$60,13,0)</f>
        <v>50000000</v>
      </c>
      <c r="K43" s="22">
        <f>VLOOKUP(B43,'[1]MC-1.7'!$B$8:$U$60,20,0)</f>
        <v>67504531.560000002</v>
      </c>
      <c r="L43" s="22">
        <v>171754701.42000002</v>
      </c>
      <c r="M43" s="26">
        <f>L43/$L$68</f>
        <v>4.6043091843382856E-4</v>
      </c>
      <c r="P43" s="19"/>
    </row>
    <row r="44" spans="1:16" x14ac:dyDescent="0.25">
      <c r="A44" s="25">
        <f t="shared" si="0"/>
        <v>29</v>
      </c>
      <c r="B44" s="11" t="s">
        <v>31</v>
      </c>
      <c r="C44" s="12" t="s">
        <v>32</v>
      </c>
      <c r="D44" s="13" t="s">
        <v>13</v>
      </c>
      <c r="E44" s="14"/>
      <c r="F44" s="14"/>
      <c r="G44" s="64">
        <f>VLOOKUP(B44,'[1]MC-1.7'!$B$8:$S$60,18,0)</f>
        <v>0</v>
      </c>
      <c r="H44" s="15">
        <f>VLOOKUP(B44,'[1]MC-1.7'!$B$8:$I$60,8,0)</f>
        <v>99673600.409999996</v>
      </c>
      <c r="I44" s="15">
        <v>0</v>
      </c>
      <c r="J44" s="15">
        <f>VLOOKUP(B44,'[1]MC-1.7'!$B$8:$N$60,13,0)</f>
        <v>0</v>
      </c>
      <c r="K44" s="22">
        <f>VLOOKUP(B44,'[1]MC-1.7'!$B$8:$U$60,20,0)</f>
        <v>99673600.409999996</v>
      </c>
      <c r="L44" s="22">
        <v>168776569.81999999</v>
      </c>
      <c r="M44" s="26">
        <f>L44/$L$68</f>
        <v>4.5244730077173209E-4</v>
      </c>
      <c r="P44" s="19"/>
    </row>
    <row r="45" spans="1:16" x14ac:dyDescent="0.25">
      <c r="A45" s="25">
        <f t="shared" si="0"/>
        <v>30</v>
      </c>
      <c r="B45" s="11" t="s">
        <v>79</v>
      </c>
      <c r="C45" s="12" t="s">
        <v>80</v>
      </c>
      <c r="D45" s="13" t="s">
        <v>13</v>
      </c>
      <c r="E45" s="13" t="s">
        <v>13</v>
      </c>
      <c r="F45" s="13" t="s">
        <v>13</v>
      </c>
      <c r="G45" s="64">
        <f>VLOOKUP(B45,'[1]MC-1.7'!$B$8:$S$60,18,0)</f>
        <v>286946.93000000005</v>
      </c>
      <c r="H45" s="15">
        <f>VLOOKUP(B45,'[1]MC-1.7'!$B$8:$I$60,8,0)</f>
        <v>126868879.2</v>
      </c>
      <c r="I45" s="15">
        <v>0</v>
      </c>
      <c r="J45" s="15">
        <f>VLOOKUP(B45,'[1]MC-1.7'!$B$8:$N$60,13,0)</f>
        <v>0</v>
      </c>
      <c r="K45" s="22">
        <f>VLOOKUP(B45,'[1]MC-1.7'!$B$8:$U$60,20,0)</f>
        <v>127155826.13000001</v>
      </c>
      <c r="L45" s="22">
        <v>166924799.16000003</v>
      </c>
      <c r="M45" s="26">
        <f>L45/$L$68</f>
        <v>4.4748317193762428E-4</v>
      </c>
      <c r="P45" s="19"/>
    </row>
    <row r="46" spans="1:16" x14ac:dyDescent="0.25">
      <c r="A46" s="25">
        <f t="shared" si="0"/>
        <v>31</v>
      </c>
      <c r="B46" s="11" t="s">
        <v>28</v>
      </c>
      <c r="C46" s="12" t="s">
        <v>29</v>
      </c>
      <c r="D46" s="13" t="s">
        <v>13</v>
      </c>
      <c r="E46" s="14"/>
      <c r="F46" s="14"/>
      <c r="G46" s="64">
        <f>VLOOKUP(B46,'[1]MC-1.7'!$B$8:$S$60,18,0)</f>
        <v>15169748.52</v>
      </c>
      <c r="H46" s="15">
        <f>VLOOKUP(B46,'[1]MC-1.7'!$B$8:$I$60,8,0)</f>
        <v>31287113.509999998</v>
      </c>
      <c r="I46" s="15">
        <v>0</v>
      </c>
      <c r="J46" s="15">
        <f>VLOOKUP(B46,'[1]MC-1.7'!$B$8:$N$60,13,0)</f>
        <v>0</v>
      </c>
      <c r="K46" s="22">
        <f>VLOOKUP(B46,'[1]MC-1.7'!$B$8:$U$60,20,0)</f>
        <v>46456862.030000001</v>
      </c>
      <c r="L46" s="22">
        <v>146678313.09999999</v>
      </c>
      <c r="M46" s="26">
        <f>L46/$L$68</f>
        <v>3.932074630656574E-4</v>
      </c>
      <c r="P46" s="19"/>
    </row>
    <row r="47" spans="1:16" x14ac:dyDescent="0.25">
      <c r="A47" s="25">
        <f t="shared" si="0"/>
        <v>32</v>
      </c>
      <c r="B47" s="11" t="s">
        <v>81</v>
      </c>
      <c r="C47" s="12" t="s">
        <v>82</v>
      </c>
      <c r="D47" s="13" t="s">
        <v>13</v>
      </c>
      <c r="E47" s="14"/>
      <c r="F47" s="14"/>
      <c r="G47" s="64">
        <f>VLOOKUP(B47,'[1]MC-1.7'!$B$8:$S$60,18,0)</f>
        <v>0</v>
      </c>
      <c r="H47" s="15">
        <f>VLOOKUP(B47,'[1]MC-1.7'!$B$8:$I$60,8,0)</f>
        <v>65624395.159999996</v>
      </c>
      <c r="I47" s="15">
        <v>0</v>
      </c>
      <c r="J47" s="15">
        <f>VLOOKUP(B47,'[1]MC-1.7'!$B$8:$N$60,13,0)</f>
        <v>0</v>
      </c>
      <c r="K47" s="22">
        <f>VLOOKUP(B47,'[1]MC-1.7'!$B$8:$U$60,20,0)</f>
        <v>65624395.159999996</v>
      </c>
      <c r="L47" s="22">
        <v>124191795.16</v>
      </c>
      <c r="M47" s="26">
        <f>L47/$L$68</f>
        <v>3.3292679521846361E-4</v>
      </c>
      <c r="P47" s="19"/>
    </row>
    <row r="48" spans="1:16" x14ac:dyDescent="0.25">
      <c r="A48" s="25">
        <f t="shared" si="0"/>
        <v>33</v>
      </c>
      <c r="B48" s="11" t="s">
        <v>40</v>
      </c>
      <c r="C48" s="12" t="s">
        <v>114</v>
      </c>
      <c r="D48" s="13" t="s">
        <v>13</v>
      </c>
      <c r="E48" s="14"/>
      <c r="F48" s="14"/>
      <c r="G48" s="64">
        <f>VLOOKUP(B48,'[1]MC-1.7'!$B$8:$S$60,18,0)</f>
        <v>0</v>
      </c>
      <c r="H48" s="15">
        <f>VLOOKUP(B48,'[1]MC-1.7'!$B$8:$I$60,8,0)</f>
        <v>27450483.009999998</v>
      </c>
      <c r="I48" s="15">
        <v>0</v>
      </c>
      <c r="J48" s="15">
        <f>VLOOKUP(B48,'[1]MC-1.7'!$B$8:$N$60,13,0)</f>
        <v>0</v>
      </c>
      <c r="K48" s="22">
        <f>VLOOKUP(B48,'[1]MC-1.7'!$B$8:$U$60,20,0)</f>
        <v>27450483.009999998</v>
      </c>
      <c r="L48" s="22">
        <v>56947951.799999997</v>
      </c>
      <c r="M48" s="26">
        <f>L48/$L$68</f>
        <v>1.5266305686783451E-4</v>
      </c>
      <c r="P48" s="19"/>
    </row>
    <row r="49" spans="1:16" x14ac:dyDescent="0.25">
      <c r="A49" s="25">
        <f t="shared" si="0"/>
        <v>34</v>
      </c>
      <c r="B49" s="11" t="s">
        <v>43</v>
      </c>
      <c r="C49" s="12" t="s">
        <v>44</v>
      </c>
      <c r="D49" s="13" t="s">
        <v>13</v>
      </c>
      <c r="E49" s="14"/>
      <c r="F49" s="14"/>
      <c r="G49" s="64">
        <f>VLOOKUP(B49,'[1]MC-1.7'!$B$8:$S$60,18,0)</f>
        <v>0</v>
      </c>
      <c r="H49" s="15">
        <f>VLOOKUP(B49,'[1]MC-1.7'!$B$8:$I$60,8,0)</f>
        <v>10423710</v>
      </c>
      <c r="I49" s="15">
        <v>0</v>
      </c>
      <c r="J49" s="15">
        <f>VLOOKUP(B49,'[1]MC-1.7'!$B$8:$N$60,13,0)</f>
        <v>0</v>
      </c>
      <c r="K49" s="22">
        <f>VLOOKUP(B49,'[1]MC-1.7'!$B$8:$U$60,20,0)</f>
        <v>10423710</v>
      </c>
      <c r="L49" s="22">
        <v>44019095.5</v>
      </c>
      <c r="M49" s="26">
        <f>L49/$L$68</f>
        <v>1.1800406278329292E-4</v>
      </c>
      <c r="P49" s="19"/>
    </row>
    <row r="50" spans="1:16" x14ac:dyDescent="0.25">
      <c r="A50" s="25">
        <f t="shared" si="0"/>
        <v>35</v>
      </c>
      <c r="B50" s="11" t="s">
        <v>41</v>
      </c>
      <c r="C50" s="12" t="s">
        <v>42</v>
      </c>
      <c r="D50" s="13" t="s">
        <v>13</v>
      </c>
      <c r="E50" s="14"/>
      <c r="F50" s="14"/>
      <c r="G50" s="64">
        <f>VLOOKUP(B50,'[1]MC-1.7'!$B$8:$S$60,18,0)</f>
        <v>0</v>
      </c>
      <c r="H50" s="15">
        <f>VLOOKUP(B50,'[1]MC-1.7'!$B$8:$I$60,8,0)</f>
        <v>2664600</v>
      </c>
      <c r="I50" s="15">
        <v>0</v>
      </c>
      <c r="J50" s="15">
        <f>VLOOKUP(B50,'[1]MC-1.7'!$B$8:$N$60,13,0)</f>
        <v>0</v>
      </c>
      <c r="K50" s="22">
        <f>VLOOKUP(B50,'[1]MC-1.7'!$B$8:$U$60,20,0)</f>
        <v>2664600</v>
      </c>
      <c r="L50" s="22">
        <v>36967828</v>
      </c>
      <c r="M50" s="26">
        <f>L50/$L$68</f>
        <v>9.9101397852983453E-5</v>
      </c>
      <c r="P50" s="19"/>
    </row>
    <row r="51" spans="1:16" x14ac:dyDescent="0.25">
      <c r="A51" s="25">
        <f t="shared" si="0"/>
        <v>36</v>
      </c>
      <c r="B51" s="11" t="s">
        <v>53</v>
      </c>
      <c r="C51" s="12" t="s">
        <v>112</v>
      </c>
      <c r="D51" s="13" t="s">
        <v>13</v>
      </c>
      <c r="E51" s="14"/>
      <c r="F51" s="14"/>
      <c r="G51" s="64">
        <f>VLOOKUP(B51,'[1]MC-1.7'!$B$8:$S$60,18,0)</f>
        <v>0</v>
      </c>
      <c r="H51" s="15">
        <f>VLOOKUP(B51,'[1]MC-1.7'!$B$8:$I$60,8,0)</f>
        <v>1511730</v>
      </c>
      <c r="I51" s="15">
        <v>0</v>
      </c>
      <c r="J51" s="15">
        <f>VLOOKUP(B51,'[1]MC-1.7'!$B$8:$N$60,13,0)</f>
        <v>0</v>
      </c>
      <c r="K51" s="22">
        <f>VLOOKUP(B51,'[1]MC-1.7'!$B$8:$U$60,20,0)</f>
        <v>1511730</v>
      </c>
      <c r="L51" s="22">
        <v>30279813</v>
      </c>
      <c r="M51" s="26">
        <f>L51/$L$68</f>
        <v>8.1172521010077747E-5</v>
      </c>
      <c r="P51" s="19"/>
    </row>
    <row r="52" spans="1:16" x14ac:dyDescent="0.25">
      <c r="A52" s="25">
        <f t="shared" si="0"/>
        <v>37</v>
      </c>
      <c r="B52" s="11" t="s">
        <v>93</v>
      </c>
      <c r="C52" s="12" t="s">
        <v>94</v>
      </c>
      <c r="D52" s="13" t="s">
        <v>13</v>
      </c>
      <c r="E52" s="14"/>
      <c r="F52" s="14"/>
      <c r="G52" s="64">
        <f>VLOOKUP(B52,'[1]MC-1.7'!$B$8:$S$60,18,0)</f>
        <v>0</v>
      </c>
      <c r="H52" s="15">
        <f>VLOOKUP(B52,'[1]MC-1.7'!$B$8:$I$60,8,0)</f>
        <v>8211630.79</v>
      </c>
      <c r="I52" s="15">
        <v>0</v>
      </c>
      <c r="J52" s="15">
        <f>VLOOKUP(B52,'[1]MC-1.7'!$B$8:$N$60,13,0)</f>
        <v>0</v>
      </c>
      <c r="K52" s="22">
        <f>VLOOKUP(B52,'[1]MC-1.7'!$B$8:$U$60,20,0)</f>
        <v>8211630.79</v>
      </c>
      <c r="L52" s="22">
        <v>26223256.52</v>
      </c>
      <c r="M52" s="26">
        <f>L52/$L$68</f>
        <v>7.029791897401606E-5</v>
      </c>
      <c r="P52" s="19"/>
    </row>
    <row r="53" spans="1:16" x14ac:dyDescent="0.25">
      <c r="A53" s="25">
        <f t="shared" si="0"/>
        <v>38</v>
      </c>
      <c r="B53" s="11" t="s">
        <v>60</v>
      </c>
      <c r="C53" s="12" t="s">
        <v>61</v>
      </c>
      <c r="D53" s="13" t="s">
        <v>13</v>
      </c>
      <c r="E53" s="14"/>
      <c r="F53" s="14"/>
      <c r="G53" s="64">
        <f>VLOOKUP(B53,'[1]MC-1.7'!$B$8:$S$60,18,0)</f>
        <v>0</v>
      </c>
      <c r="H53" s="15">
        <f>VLOOKUP(B53,'[1]MC-1.7'!$B$8:$I$60,8,0)</f>
        <v>2889165.8</v>
      </c>
      <c r="I53" s="15">
        <v>0</v>
      </c>
      <c r="J53" s="15">
        <f>VLOOKUP(B53,'[1]MC-1.7'!$B$8:$N$60,13,0)</f>
        <v>0</v>
      </c>
      <c r="K53" s="22">
        <f>VLOOKUP(B53,'[1]MC-1.7'!$B$8:$U$60,20,0)</f>
        <v>2889165.8</v>
      </c>
      <c r="L53" s="22">
        <v>15298943.669999998</v>
      </c>
      <c r="M53" s="26">
        <f>L53/$L$68</f>
        <v>4.1012598937948221E-5</v>
      </c>
      <c r="P53" s="19"/>
    </row>
    <row r="54" spans="1:16" x14ac:dyDescent="0.25">
      <c r="A54" s="25">
        <f t="shared" si="0"/>
        <v>39</v>
      </c>
      <c r="B54" s="11" t="s">
        <v>33</v>
      </c>
      <c r="C54" s="12" t="s">
        <v>34</v>
      </c>
      <c r="D54" s="13" t="s">
        <v>13</v>
      </c>
      <c r="E54" s="13" t="s">
        <v>13</v>
      </c>
      <c r="F54" s="13" t="s">
        <v>13</v>
      </c>
      <c r="G54" s="64">
        <f>VLOOKUP(B54,'[1]MC-1.7'!$B$8:$S$60,18,0)</f>
        <v>0</v>
      </c>
      <c r="H54" s="15">
        <f>VLOOKUP(B54,'[1]MC-1.7'!$B$8:$I$60,8,0)</f>
        <v>2693288.47</v>
      </c>
      <c r="I54" s="15">
        <v>0</v>
      </c>
      <c r="J54" s="15">
        <f>VLOOKUP(B54,'[1]MC-1.7'!$B$8:$N$60,13,0)</f>
        <v>0</v>
      </c>
      <c r="K54" s="22">
        <f>VLOOKUP(B54,'[1]MC-1.7'!$B$8:$U$60,20,0)</f>
        <v>2693288.47</v>
      </c>
      <c r="L54" s="22">
        <v>12727209.060000001</v>
      </c>
      <c r="M54" s="26">
        <f>L54/$L$68</f>
        <v>3.4118428829877581E-5</v>
      </c>
      <c r="P54" s="19"/>
    </row>
    <row r="55" spans="1:16" s="17" customFormat="1" x14ac:dyDescent="0.25">
      <c r="A55" s="25">
        <f t="shared" si="0"/>
        <v>40</v>
      </c>
      <c r="B55" s="11" t="s">
        <v>83</v>
      </c>
      <c r="C55" s="12" t="s">
        <v>84</v>
      </c>
      <c r="D55" s="13" t="s">
        <v>13</v>
      </c>
      <c r="E55" s="14"/>
      <c r="F55" s="14"/>
      <c r="G55" s="64">
        <f>VLOOKUP(B55,'[1]MC-1.7'!$B$8:$S$60,18,0)</f>
        <v>0</v>
      </c>
      <c r="H55" s="15">
        <f>VLOOKUP(B55,'[1]MC-1.7'!$B$8:$I$60,8,0)</f>
        <v>11520953.1</v>
      </c>
      <c r="I55" s="15">
        <v>0</v>
      </c>
      <c r="J55" s="15">
        <f>VLOOKUP(B55,'[1]MC-1.7'!$B$8:$N$60,13,0)</f>
        <v>0</v>
      </c>
      <c r="K55" s="22">
        <f>VLOOKUP(B55,'[1]MC-1.7'!$B$8:$U$60,20,0)</f>
        <v>11520953.1</v>
      </c>
      <c r="L55" s="22">
        <v>11520953.1</v>
      </c>
      <c r="M55" s="26">
        <f>L55/$L$68</f>
        <v>3.0884761658398296E-5</v>
      </c>
      <c r="N55" s="16"/>
      <c r="P55" s="19"/>
    </row>
    <row r="56" spans="1:16" x14ac:dyDescent="0.25">
      <c r="A56" s="25">
        <f t="shared" si="0"/>
        <v>41</v>
      </c>
      <c r="B56" s="11" t="s">
        <v>56</v>
      </c>
      <c r="C56" s="12" t="s">
        <v>57</v>
      </c>
      <c r="D56" s="13" t="s">
        <v>13</v>
      </c>
      <c r="E56" s="14"/>
      <c r="F56" s="14"/>
      <c r="G56" s="64">
        <f>VLOOKUP(B56,'[1]MC-1.7'!$B$8:$S$60,18,0)</f>
        <v>0</v>
      </c>
      <c r="H56" s="15">
        <f>VLOOKUP(B56,'[1]MC-1.7'!$B$8:$I$60,8,0)</f>
        <v>1978050</v>
      </c>
      <c r="I56" s="15">
        <v>0</v>
      </c>
      <c r="J56" s="15">
        <f>VLOOKUP(B56,'[1]MC-1.7'!$B$8:$N$60,13,0)</f>
        <v>0</v>
      </c>
      <c r="K56" s="22">
        <f>VLOOKUP(B56,'[1]MC-1.7'!$B$8:$U$60,20,0)</f>
        <v>1978050</v>
      </c>
      <c r="L56" s="22">
        <v>10753726</v>
      </c>
      <c r="M56" s="26">
        <f>L56/$L$68</f>
        <v>2.8828019831946102E-5</v>
      </c>
      <c r="P56" s="19"/>
    </row>
    <row r="57" spans="1:16" x14ac:dyDescent="0.25">
      <c r="A57" s="25">
        <f t="shared" si="0"/>
        <v>42</v>
      </c>
      <c r="B57" s="11" t="s">
        <v>72</v>
      </c>
      <c r="C57" s="12" t="s">
        <v>73</v>
      </c>
      <c r="D57" s="13" t="s">
        <v>13</v>
      </c>
      <c r="E57" s="14"/>
      <c r="F57" s="14"/>
      <c r="G57" s="64">
        <f>VLOOKUP(B57,'[1]MC-1.7'!$B$8:$S$60,18,0)</f>
        <v>0</v>
      </c>
      <c r="H57" s="15">
        <f>VLOOKUP(B57,'[1]MC-1.7'!$B$8:$I$60,8,0)</f>
        <v>1111660</v>
      </c>
      <c r="I57" s="15">
        <v>0</v>
      </c>
      <c r="J57" s="15">
        <f>VLOOKUP(B57,'[1]MC-1.7'!$B$8:$N$60,13,0)</f>
        <v>0</v>
      </c>
      <c r="K57" s="22">
        <f>VLOOKUP(B57,'[1]MC-1.7'!$B$8:$U$60,20,0)</f>
        <v>1111660</v>
      </c>
      <c r="L57" s="22">
        <v>3327682</v>
      </c>
      <c r="M57" s="26">
        <f>L57/$L$68</f>
        <v>8.9206738846061416E-6</v>
      </c>
      <c r="P57" s="19"/>
    </row>
    <row r="58" spans="1:16" x14ac:dyDescent="0.25">
      <c r="A58" s="25">
        <f t="shared" si="0"/>
        <v>43</v>
      </c>
      <c r="B58" s="11" t="s">
        <v>111</v>
      </c>
      <c r="C58" s="12" t="s">
        <v>110</v>
      </c>
      <c r="D58" s="13" t="s">
        <v>13</v>
      </c>
      <c r="E58" s="13"/>
      <c r="F58" s="14"/>
      <c r="G58" s="64">
        <f>VLOOKUP(B58,'[1]MC-1.7'!$B$8:$S$60,18,0)</f>
        <v>0</v>
      </c>
      <c r="H58" s="15">
        <f>VLOOKUP(B58,'[1]MC-1.7'!$B$8:$I$60,8,0)</f>
        <v>110076</v>
      </c>
      <c r="I58" s="15">
        <v>0</v>
      </c>
      <c r="J58" s="15">
        <f>VLOOKUP(B58,'[1]MC-1.7'!$B$8:$N$60,13,0)</f>
        <v>0</v>
      </c>
      <c r="K58" s="22">
        <f>VLOOKUP(B58,'[1]MC-1.7'!$B$8:$U$60,20,0)</f>
        <v>110076</v>
      </c>
      <c r="L58" s="22">
        <v>122089.14</v>
      </c>
      <c r="M58" s="26">
        <f>L58/$L$68</f>
        <v>3.2729010848753669E-7</v>
      </c>
      <c r="P58" s="19"/>
    </row>
    <row r="59" spans="1:16" x14ac:dyDescent="0.25">
      <c r="A59" s="25">
        <v>44</v>
      </c>
      <c r="B59" s="11" t="s">
        <v>47</v>
      </c>
      <c r="C59" s="12" t="s">
        <v>48</v>
      </c>
      <c r="D59" s="13" t="s">
        <v>13</v>
      </c>
      <c r="E59" s="14"/>
      <c r="F59" s="13" t="s">
        <v>13</v>
      </c>
      <c r="G59" s="64">
        <f>VLOOKUP(B59,'[1]MC-1.7'!$B$8:$S$60,18,0)</f>
        <v>0</v>
      </c>
      <c r="H59" s="15">
        <f>VLOOKUP(B59,'[1]MC-1.7'!$B$8:$I$60,8,0)</f>
        <v>0</v>
      </c>
      <c r="I59" s="15">
        <v>0</v>
      </c>
      <c r="J59" s="15">
        <f>VLOOKUP(B59,'[1]MC-1.7'!$B$8:$N$60,13,0)</f>
        <v>0</v>
      </c>
      <c r="K59" s="22">
        <f>VLOOKUP(B59,'[1]MC-1.7'!$B$8:$U$60,20,0)</f>
        <v>0</v>
      </c>
      <c r="L59" s="22">
        <v>57820</v>
      </c>
      <c r="M59" s="26">
        <f>L59/$L$68</f>
        <v>1.5500079755455213E-7</v>
      </c>
      <c r="P59" s="19"/>
    </row>
    <row r="60" spans="1:16" x14ac:dyDescent="0.25">
      <c r="A60" s="25">
        <v>45</v>
      </c>
      <c r="B60" s="11" t="s">
        <v>123</v>
      </c>
      <c r="C60" s="12" t="s">
        <v>124</v>
      </c>
      <c r="D60" s="13" t="s">
        <v>13</v>
      </c>
      <c r="E60" s="13" t="s">
        <v>13</v>
      </c>
      <c r="F60" s="14"/>
      <c r="G60" s="64">
        <f>VLOOKUP(B60,'[1]MC-1.7'!$B$8:$S$60,18,0)</f>
        <v>0</v>
      </c>
      <c r="H60" s="15">
        <f>VLOOKUP(B60,'[1]MC-1.7'!$B$8:$I$60,8,0)</f>
        <v>23925</v>
      </c>
      <c r="I60" s="15">
        <v>0</v>
      </c>
      <c r="J60" s="15">
        <f>VLOOKUP(B60,'[1]MC-1.7'!$B$8:$N$60,13,0)</f>
        <v>0</v>
      </c>
      <c r="K60" s="22">
        <f>VLOOKUP(B60,'[1]MC-1.7'!$B$8:$U$60,20,0)</f>
        <v>23925</v>
      </c>
      <c r="L60" s="22">
        <v>23925</v>
      </c>
      <c r="M60" s="26">
        <f>L60/$L$68</f>
        <v>6.4136874463726378E-8</v>
      </c>
      <c r="P60" s="19"/>
    </row>
    <row r="61" spans="1:16" x14ac:dyDescent="0.25">
      <c r="A61" s="25">
        <v>46</v>
      </c>
      <c r="B61" s="11" t="s">
        <v>88</v>
      </c>
      <c r="C61" s="12" t="s">
        <v>87</v>
      </c>
      <c r="D61" s="13" t="s">
        <v>13</v>
      </c>
      <c r="E61" s="14"/>
      <c r="F61" s="14"/>
      <c r="G61" s="64">
        <f>VLOOKUP(B61,'[1]MC-1.7'!$B$8:$S$60,18,0)</f>
        <v>0</v>
      </c>
      <c r="H61" s="15">
        <f>VLOOKUP(B61,'[1]MC-1.7'!$B$8:$I$60,8,0)</f>
        <v>0</v>
      </c>
      <c r="I61" s="15">
        <v>0</v>
      </c>
      <c r="J61" s="15">
        <f>VLOOKUP(B61,'[1]MC-1.7'!$B$8:$N$60,13,0)</f>
        <v>0</v>
      </c>
      <c r="K61" s="22">
        <f>VLOOKUP(B61,'[1]MC-1.7'!$B$8:$U$60,20,0)</f>
        <v>0</v>
      </c>
      <c r="L61" s="22">
        <v>0</v>
      </c>
      <c r="M61" s="26">
        <f>L61/$L$68</f>
        <v>0</v>
      </c>
      <c r="P61" s="19"/>
    </row>
    <row r="62" spans="1:16" x14ac:dyDescent="0.25">
      <c r="A62" s="25">
        <v>47</v>
      </c>
      <c r="B62" s="11" t="s">
        <v>74</v>
      </c>
      <c r="C62" s="12" t="s">
        <v>75</v>
      </c>
      <c r="D62" s="13" t="s">
        <v>13</v>
      </c>
      <c r="E62" s="14"/>
      <c r="F62" s="14"/>
      <c r="G62" s="64">
        <f>VLOOKUP(B62,'[1]MC-1.7'!$B$8:$S$60,18,0)</f>
        <v>0</v>
      </c>
      <c r="H62" s="15">
        <f>VLOOKUP(B62,'[1]MC-1.7'!$B$8:$I$60,8,0)</f>
        <v>0</v>
      </c>
      <c r="I62" s="15">
        <v>0</v>
      </c>
      <c r="J62" s="15">
        <f>VLOOKUP(B62,'[1]MC-1.7'!$B$8:$N$60,13,0)</f>
        <v>0</v>
      </c>
      <c r="K62" s="22">
        <f>VLOOKUP(B62,'[1]MC-1.7'!$B$8:$U$60,20,0)</f>
        <v>0</v>
      </c>
      <c r="L62" s="22">
        <v>0</v>
      </c>
      <c r="M62" s="26">
        <f>L62/$L$68</f>
        <v>0</v>
      </c>
      <c r="P62" s="19"/>
    </row>
    <row r="63" spans="1:16" x14ac:dyDescent="0.25">
      <c r="A63" s="25">
        <v>48</v>
      </c>
      <c r="B63" s="11" t="s">
        <v>62</v>
      </c>
      <c r="C63" s="12" t="s">
        <v>63</v>
      </c>
      <c r="D63" s="13" t="s">
        <v>13</v>
      </c>
      <c r="E63" s="14"/>
      <c r="F63" s="14"/>
      <c r="G63" s="64">
        <f>VLOOKUP(B63,'[1]MC-1.7'!$B$8:$S$60,18,0)</f>
        <v>0</v>
      </c>
      <c r="H63" s="15">
        <f>VLOOKUP(B63,'[1]MC-1.7'!$B$8:$I$60,8,0)</f>
        <v>0</v>
      </c>
      <c r="I63" s="15">
        <v>0</v>
      </c>
      <c r="J63" s="15">
        <f>VLOOKUP(B63,'[1]MC-1.7'!$B$8:$N$60,13,0)</f>
        <v>0</v>
      </c>
      <c r="K63" s="22">
        <f>VLOOKUP(B63,'[1]MC-1.7'!$B$8:$U$60,20,0)</f>
        <v>0</v>
      </c>
      <c r="L63" s="22">
        <v>0</v>
      </c>
      <c r="M63" s="26">
        <f>L63/$L$68</f>
        <v>0</v>
      </c>
      <c r="P63" s="19"/>
    </row>
    <row r="64" spans="1:16" x14ac:dyDescent="0.25">
      <c r="A64" s="25">
        <v>49</v>
      </c>
      <c r="B64" s="11" t="s">
        <v>104</v>
      </c>
      <c r="C64" s="12" t="s">
        <v>67</v>
      </c>
      <c r="D64" s="13" t="s">
        <v>13</v>
      </c>
      <c r="E64" s="14"/>
      <c r="F64" s="14"/>
      <c r="G64" s="64">
        <f>VLOOKUP(B64,'[1]MC-1.7'!$B$8:$S$60,18,0)</f>
        <v>0</v>
      </c>
      <c r="H64" s="15">
        <f>VLOOKUP(B64,'[1]MC-1.7'!$B$8:$I$60,8,0)</f>
        <v>0</v>
      </c>
      <c r="I64" s="15"/>
      <c r="J64" s="15">
        <f>VLOOKUP(B64,'[1]MC-1.7'!$B$8:$N$60,13,0)</f>
        <v>0</v>
      </c>
      <c r="K64" s="22">
        <f>VLOOKUP(B64,'[1]MC-1.7'!$B$8:$U$60,20,0)</f>
        <v>0</v>
      </c>
      <c r="L64" s="22">
        <v>0</v>
      </c>
      <c r="M64" s="26">
        <f>L64/$L$68</f>
        <v>0</v>
      </c>
      <c r="P64" s="19"/>
    </row>
    <row r="65" spans="1:16" x14ac:dyDescent="0.25">
      <c r="A65" s="25">
        <v>50</v>
      </c>
      <c r="B65" s="11" t="s">
        <v>51</v>
      </c>
      <c r="C65" s="12" t="s">
        <v>52</v>
      </c>
      <c r="D65" s="13" t="s">
        <v>13</v>
      </c>
      <c r="E65" s="13" t="s">
        <v>13</v>
      </c>
      <c r="F65" s="13" t="s">
        <v>13</v>
      </c>
      <c r="G65" s="64">
        <f>VLOOKUP(B65,'[1]MC-1.7'!$B$8:$S$60,18,0)</f>
        <v>0</v>
      </c>
      <c r="H65" s="15">
        <f>VLOOKUP(B65,'[1]MC-1.7'!$B$8:$I$60,8,0)</f>
        <v>0</v>
      </c>
      <c r="I65" s="15">
        <v>0</v>
      </c>
      <c r="J65" s="15">
        <f>VLOOKUP(B65,'[1]MC-1.7'!$B$8:$N$60,13,0)</f>
        <v>0</v>
      </c>
      <c r="K65" s="22">
        <f>VLOOKUP(B65,'[1]MC-1.7'!$B$8:$U$60,20,0)</f>
        <v>0</v>
      </c>
      <c r="L65" s="22">
        <v>0</v>
      </c>
      <c r="M65" s="26">
        <f>L65/$L$68</f>
        <v>0</v>
      </c>
      <c r="P65" s="19"/>
    </row>
    <row r="66" spans="1:16" x14ac:dyDescent="0.25">
      <c r="A66" s="25">
        <v>51</v>
      </c>
      <c r="B66" s="11" t="s">
        <v>117</v>
      </c>
      <c r="C66" s="12" t="s">
        <v>118</v>
      </c>
      <c r="D66" s="13" t="s">
        <v>13</v>
      </c>
      <c r="E66" s="14"/>
      <c r="F66" s="14"/>
      <c r="G66" s="64">
        <f>VLOOKUP(B66,'[1]MC-1.7'!$B$8:$S$60,18,0)</f>
        <v>0</v>
      </c>
      <c r="H66" s="15">
        <f>VLOOKUP(B66,'[1]MC-1.7'!$B$8:$I$60,8,0)</f>
        <v>0</v>
      </c>
      <c r="I66" s="15"/>
      <c r="J66" s="15">
        <f>VLOOKUP(B66,'[1]MC-1.7'!$B$8:$N$60,13,0)</f>
        <v>0</v>
      </c>
      <c r="K66" s="22">
        <f>VLOOKUP(B66,'[1]MC-1.7'!$B$8:$U$60,20,0)</f>
        <v>0</v>
      </c>
      <c r="L66" s="22">
        <v>0</v>
      </c>
      <c r="M66" s="26">
        <v>0</v>
      </c>
      <c r="P66" s="19"/>
    </row>
    <row r="67" spans="1:16" x14ac:dyDescent="0.25">
      <c r="A67" s="25">
        <v>52</v>
      </c>
      <c r="B67" s="11" t="s">
        <v>90</v>
      </c>
      <c r="C67" s="12" t="s">
        <v>97</v>
      </c>
      <c r="D67" s="13" t="s">
        <v>13</v>
      </c>
      <c r="E67" s="14"/>
      <c r="F67" s="14"/>
      <c r="G67" s="64">
        <f>VLOOKUP(B67,'[1]MC-1.7'!$B$8:$S$60,18,0)</f>
        <v>0</v>
      </c>
      <c r="H67" s="15">
        <f>VLOOKUP(B67,'[1]MC-1.7'!$B$8:$I$60,8,0)</f>
        <v>0</v>
      </c>
      <c r="I67" s="15">
        <v>0</v>
      </c>
      <c r="J67" s="15">
        <f>VLOOKUP(B67,'[1]MC-1.7'!$B$8:$N$60,13,0)</f>
        <v>0</v>
      </c>
      <c r="K67" s="22">
        <f>VLOOKUP(B67,'[1]MC-1.7'!$B$8:$U$60,20,0)</f>
        <v>0</v>
      </c>
      <c r="L67" s="22">
        <v>0</v>
      </c>
      <c r="M67" s="26">
        <f>L67/$L$68</f>
        <v>0</v>
      </c>
      <c r="P67" s="19"/>
    </row>
    <row r="68" spans="1:16" ht="16.5" customHeight="1" thickBot="1" x14ac:dyDescent="0.3">
      <c r="A68" s="55" t="s">
        <v>5</v>
      </c>
      <c r="B68" s="56"/>
      <c r="C68" s="57"/>
      <c r="D68" s="27">
        <f>COUNTA(D16:D67)</f>
        <v>52</v>
      </c>
      <c r="E68" s="27">
        <f>COUNTA(E16:E67)</f>
        <v>21</v>
      </c>
      <c r="F68" s="27">
        <f>COUNTA(F16:F67)</f>
        <v>18</v>
      </c>
      <c r="G68" s="65">
        <v>19349724207.849998</v>
      </c>
      <c r="H68" s="31">
        <v>28904065586.16</v>
      </c>
      <c r="I68" s="28">
        <f>SUM(I16:I67)</f>
        <v>0</v>
      </c>
      <c r="J68" s="31">
        <v>76174575466</v>
      </c>
      <c r="K68" s="34">
        <v>124428389185.00999</v>
      </c>
      <c r="L68" s="28">
        <v>373030338631.96997</v>
      </c>
      <c r="M68" s="29">
        <f>SUM(M16:M67)</f>
        <v>0.99999999999999989</v>
      </c>
      <c r="N68" s="18"/>
    </row>
    <row r="69" spans="1:16" x14ac:dyDescent="0.25">
      <c r="H69" s="2" t="s">
        <v>108</v>
      </c>
      <c r="K69" s="20"/>
      <c r="M69" s="19"/>
      <c r="N69" s="18"/>
    </row>
    <row r="70" spans="1:16" ht="27.6" customHeight="1" x14ac:dyDescent="0.25">
      <c r="B70" s="50" t="s">
        <v>85</v>
      </c>
      <c r="C70" s="50"/>
      <c r="D70" s="50"/>
      <c r="E70" s="50"/>
      <c r="F70" s="50"/>
      <c r="G70" s="6"/>
      <c r="I70" s="21"/>
      <c r="J70" s="21"/>
      <c r="K70" s="19"/>
      <c r="N70" s="18"/>
    </row>
    <row r="71" spans="1:16" ht="27.6" customHeight="1" x14ac:dyDescent="0.25">
      <c r="C71" s="51"/>
      <c r="D71" s="51"/>
      <c r="E71" s="51"/>
      <c r="F71" s="51"/>
      <c r="G71" s="36"/>
      <c r="K71" s="19"/>
      <c r="L71" s="19"/>
      <c r="N71" s="18"/>
    </row>
    <row r="72" spans="1:16" x14ac:dyDescent="0.25">
      <c r="H72" s="30"/>
      <c r="J72" s="1"/>
      <c r="K72" s="4"/>
      <c r="M72" s="18"/>
      <c r="N72" s="1"/>
    </row>
    <row r="73" spans="1:16" x14ac:dyDescent="0.25">
      <c r="L73" s="4"/>
      <c r="N73" s="18"/>
    </row>
    <row r="75" spans="1:16" x14ac:dyDescent="0.25">
      <c r="L75" s="32"/>
    </row>
    <row r="76" spans="1:16" x14ac:dyDescent="0.25">
      <c r="L76" s="32"/>
    </row>
    <row r="77" spans="1:16" x14ac:dyDescent="0.25">
      <c r="L77" s="32" t="s">
        <v>108</v>
      </c>
    </row>
    <row r="78" spans="1:16" x14ac:dyDescent="0.25">
      <c r="L78" s="33"/>
    </row>
    <row r="126" spans="11:11" x14ac:dyDescent="0.25">
      <c r="K126" s="19"/>
    </row>
  </sheetData>
  <sortState xmlns:xlrd2="http://schemas.microsoft.com/office/spreadsheetml/2017/richdata2" ref="B16:M67">
    <sortCondition descending="1" ref="M16:M67"/>
  </sortState>
  <mergeCells count="15">
    <mergeCell ref="B70:F70"/>
    <mergeCell ref="C71:F71"/>
    <mergeCell ref="K14:K15"/>
    <mergeCell ref="H14:J14"/>
    <mergeCell ref="A68:C68"/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</mergeCells>
  <pageMargins left="0.7" right="0.7" top="0.75" bottom="0.75" header="0.3" footer="0.3"/>
  <pageSetup paperSize="9" scale="42" fitToHeight="2" orientation="landscape" r:id="rId1"/>
  <rowBreaks count="1" manualBreakCount="1">
    <brk id="7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2025-05-12T07:13:48Z</cp:lastPrinted>
  <dcterms:created xsi:type="dcterms:W3CDTF">2017-06-09T07:51:20Z</dcterms:created>
  <dcterms:modified xsi:type="dcterms:W3CDTF">2025-05-12T07:29:21Z</dcterms:modified>
</cp:coreProperties>
</file>