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62E4BC62-AB53-47E0-A328-7A0E89DCE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Sheet1!$A$15:$M$68</definedName>
    <definedName name="_xlnm.Print_Area" localSheetId="0">Sheet1!$A$1:$L$70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21" i="1"/>
  <c r="J18" i="1"/>
  <c r="J23" i="1"/>
  <c r="J19" i="1"/>
  <c r="J24" i="1"/>
  <c r="J22" i="1"/>
  <c r="J26" i="1"/>
  <c r="J27" i="1"/>
  <c r="J40" i="1"/>
  <c r="J30" i="1"/>
  <c r="J34" i="1"/>
  <c r="J37" i="1"/>
  <c r="J32" i="1"/>
  <c r="J28" i="1"/>
  <c r="J36" i="1"/>
  <c r="J35" i="1"/>
  <c r="J33" i="1"/>
  <c r="J38" i="1"/>
  <c r="J29" i="1"/>
  <c r="J41" i="1"/>
  <c r="J31" i="1"/>
  <c r="J25" i="1"/>
  <c r="J39" i="1"/>
  <c r="J45" i="1"/>
  <c r="J46" i="1"/>
  <c r="J49" i="1"/>
  <c r="J42" i="1"/>
  <c r="J53" i="1"/>
  <c r="J47" i="1"/>
  <c r="J44" i="1"/>
  <c r="J43" i="1"/>
  <c r="J57" i="1"/>
  <c r="J51" i="1"/>
  <c r="J58" i="1"/>
  <c r="J48" i="1"/>
  <c r="J52" i="1"/>
  <c r="J50" i="1"/>
  <c r="J59" i="1"/>
  <c r="J56" i="1"/>
  <c r="J60" i="1"/>
  <c r="J61" i="1"/>
  <c r="J62" i="1"/>
  <c r="J63" i="1"/>
  <c r="J55" i="1"/>
  <c r="J64" i="1"/>
  <c r="J65" i="1"/>
  <c r="J54" i="1"/>
  <c r="J66" i="1"/>
  <c r="J67" i="1"/>
  <c r="J20" i="1"/>
  <c r="I17" i="1"/>
  <c r="I16" i="1"/>
  <c r="I21" i="1"/>
  <c r="I18" i="1"/>
  <c r="I23" i="1"/>
  <c r="I19" i="1"/>
  <c r="I24" i="1"/>
  <c r="I22" i="1"/>
  <c r="I26" i="1"/>
  <c r="I27" i="1"/>
  <c r="I40" i="1"/>
  <c r="I30" i="1"/>
  <c r="I34" i="1"/>
  <c r="I37" i="1"/>
  <c r="I32" i="1"/>
  <c r="I28" i="1"/>
  <c r="I36" i="1"/>
  <c r="I35" i="1"/>
  <c r="I33" i="1"/>
  <c r="I38" i="1"/>
  <c r="I29" i="1"/>
  <c r="I41" i="1"/>
  <c r="I31" i="1"/>
  <c r="I25" i="1"/>
  <c r="I39" i="1"/>
  <c r="I45" i="1"/>
  <c r="I46" i="1"/>
  <c r="I49" i="1"/>
  <c r="I42" i="1"/>
  <c r="I53" i="1"/>
  <c r="I47" i="1"/>
  <c r="I44" i="1"/>
  <c r="I43" i="1"/>
  <c r="I57" i="1"/>
  <c r="I51" i="1"/>
  <c r="I58" i="1"/>
  <c r="I48" i="1"/>
  <c r="I52" i="1"/>
  <c r="I50" i="1"/>
  <c r="I59" i="1"/>
  <c r="I56" i="1"/>
  <c r="I60" i="1"/>
  <c r="I61" i="1"/>
  <c r="I62" i="1"/>
  <c r="I63" i="1"/>
  <c r="I55" i="1"/>
  <c r="I64" i="1"/>
  <c r="I65" i="1"/>
  <c r="I54" i="1"/>
  <c r="I66" i="1"/>
  <c r="I67" i="1"/>
  <c r="I20" i="1"/>
  <c r="G17" i="1"/>
  <c r="G16" i="1"/>
  <c r="G21" i="1"/>
  <c r="G18" i="1"/>
  <c r="G23" i="1"/>
  <c r="G19" i="1"/>
  <c r="G24" i="1"/>
  <c r="G22" i="1"/>
  <c r="G26" i="1"/>
  <c r="G27" i="1"/>
  <c r="G40" i="1"/>
  <c r="G30" i="1"/>
  <c r="G34" i="1"/>
  <c r="G37" i="1"/>
  <c r="G32" i="1"/>
  <c r="G28" i="1"/>
  <c r="G36" i="1"/>
  <c r="G35" i="1"/>
  <c r="G33" i="1"/>
  <c r="G38" i="1"/>
  <c r="G29" i="1"/>
  <c r="G41" i="1"/>
  <c r="G31" i="1"/>
  <c r="G25" i="1"/>
  <c r="G39" i="1"/>
  <c r="G45" i="1"/>
  <c r="G46" i="1"/>
  <c r="G49" i="1"/>
  <c r="G42" i="1"/>
  <c r="G53" i="1"/>
  <c r="G47" i="1"/>
  <c r="G44" i="1"/>
  <c r="G43" i="1"/>
  <c r="G57" i="1"/>
  <c r="G51" i="1"/>
  <c r="G58" i="1"/>
  <c r="G48" i="1"/>
  <c r="G52" i="1"/>
  <c r="G50" i="1"/>
  <c r="G59" i="1"/>
  <c r="G56" i="1"/>
  <c r="G60" i="1"/>
  <c r="G61" i="1"/>
  <c r="G62" i="1"/>
  <c r="G63" i="1"/>
  <c r="G55" i="1"/>
  <c r="G64" i="1"/>
  <c r="G65" i="1"/>
  <c r="G54" i="1"/>
  <c r="G66" i="1"/>
  <c r="G67" i="1"/>
  <c r="G20" i="1"/>
  <c r="L29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8" i="1" l="1"/>
  <c r="E68" i="1"/>
  <c r="F68" i="1"/>
  <c r="H68" i="1" l="1"/>
  <c r="L53" i="1" l="1"/>
  <c r="L42" i="1"/>
  <c r="L17" i="1"/>
  <c r="L18" i="1"/>
  <c r="L38" i="1"/>
  <c r="L65" i="1"/>
  <c r="L49" i="1"/>
  <c r="L50" i="1"/>
  <c r="L37" i="1"/>
  <c r="L31" i="1"/>
  <c r="L54" i="1"/>
  <c r="L27" i="1"/>
  <c r="L45" i="1"/>
  <c r="L61" i="1"/>
  <c r="L35" i="1"/>
  <c r="L22" i="1"/>
  <c r="L43" i="1"/>
  <c r="L25" i="1"/>
  <c r="L21" i="1"/>
  <c r="L34" i="1"/>
  <c r="L33" i="1"/>
  <c r="L41" i="1"/>
  <c r="L26" i="1"/>
  <c r="L62" i="1"/>
  <c r="L60" i="1"/>
  <c r="L36" i="1"/>
  <c r="L51" i="1"/>
  <c r="L59" i="1"/>
  <c r="L63" i="1"/>
  <c r="L16" i="1"/>
  <c r="L57" i="1"/>
  <c r="L20" i="1"/>
  <c r="L64" i="1"/>
  <c r="L19" i="1"/>
  <c r="L23" i="1"/>
  <c r="L58" i="1"/>
  <c r="L39" i="1"/>
  <c r="L47" i="1"/>
  <c r="L44" i="1"/>
  <c r="L55" i="1"/>
  <c r="L28" i="1"/>
  <c r="L30" i="1"/>
  <c r="L52" i="1"/>
  <c r="L56" i="1"/>
  <c r="L46" i="1"/>
  <c r="L32" i="1"/>
  <c r="L48" i="1"/>
  <c r="L40" i="1"/>
  <c r="L24" i="1"/>
  <c r="L67" i="1"/>
  <c r="L68" i="1" l="1"/>
</calcChain>
</file>

<file path=xl/sharedStrings.xml><?xml version="1.0" encoding="utf-8"?>
<sst xmlns="http://schemas.openxmlformats.org/spreadsheetml/2006/main" count="216" uniqueCount="124">
  <si>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</si>
  <si>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</si>
  <si>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</si>
  <si>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</si>
  <si>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</si>
  <si>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</si>
  <si>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</si>
  <si>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</si>
  <si>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</si>
  <si>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</si>
  <si>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</si>
  <si>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</si>
  <si>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</si>
  <si>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</si>
  <si>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</si>
  <si>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</si>
  <si>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</si>
  <si>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</si>
  <si>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</si>
  <si>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</si>
  <si>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</si>
  <si>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</si>
  <si>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</si>
  <si>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</si>
  <si>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</si>
  <si>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</si>
  <si>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</si>
  <si>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</si>
  <si>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</si>
  <si>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</si>
  <si>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</si>
  <si>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</si>
  <si>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</si>
  <si>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</si>
  <si>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</si>
  <si>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</si>
  <si>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</si>
  <si>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</si>
  <si>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</si>
  <si>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</si>
  <si>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</si>
  <si>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</si>
  <si>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</si>
  <si>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</si>
  <si>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</si>
  <si>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</si>
  <si>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</si>
  <si>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</si>
  <si>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</si>
  <si>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</si>
  <si>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</si>
  <si>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</si>
  <si>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</si>
  <si>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</si>
  <si>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</si>
  <si>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</si>
  <si>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</si>
  <si>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</si>
  <si>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</si>
  <si>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</si>
  <si>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</si>
  <si>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</si>
  <si>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</si>
  <si>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</si>
  <si>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</si>
  <si>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</si>
  <si>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</si>
  <si>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</si>
  <si>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</si>
  <si>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</si>
  <si>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</si>
  <si>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</si>
  <si>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</si>
  <si>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</si>
  <si>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</si>
  <si>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</si>
  <si>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</si>
  <si>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</si>
  <si>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</si>
  <si>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</si>
  <si>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</si>
  <si>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</si>
  <si>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</si>
  <si>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</si>
  <si>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</si>
  <si>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</si>
  <si>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</si>
  <si>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</si>
  <si>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</si>
  <si>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</si>
  <si>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</si>
  <si>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</si>
  <si>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</si>
  <si>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</si>
  <si>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</si>
  <si>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</si>
  <si>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</si>
  <si>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</si>
  <si>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</si>
  <si>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</si>
  <si>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</si>
  <si>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</si>
  <si>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</si>
  <si>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</si>
  <si>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</si>
  <si>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</si>
  <si>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</si>
  <si>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</si>
  <si>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</si>
  <si>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</si>
  <si>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</si>
  <si>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</si>
  <si>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</si>
  <si>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</si>
  <si>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</si>
  <si>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</si>
  <si>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</si>
  <si>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UNET</t>
  </si>
  <si>
    <t>"ҮНЭТ СЕКЬЮРИТИС ҮЦК" ХХК</t>
  </si>
  <si>
    <t>MOHU</t>
  </si>
  <si>
    <t>"МОНГОЛ ХУВЬЦАА ҮЦК" ХХК</t>
  </si>
  <si>
    <t xml:space="preserve">"МХБ" ХК-ИЙН ГИШҮҮН КОМПАНИУДЫН АРИЛЖААНЫ ТАЙЛАН </t>
  </si>
  <si>
    <t>2025 оны арилжааны нийт дүн</t>
  </si>
  <si>
    <t>2 дугаар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</si>
</sst>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12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6044930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Copy%20of%20Mnth2025.02.xlsx" TargetMode="External"/><Relationship Id="rId1" Type="http://schemas.openxmlformats.org/officeDocument/2006/relationships/externalLinkPath" Target="file:///C:\Users\UR5112\Desktop\Copy%20of%20Mnth2025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"Алтан хоромсог ҮЦК" ХХК</v>
          </cell>
          <cell r="D8">
            <v>22721</v>
          </cell>
          <cell r="E8">
            <v>49645926.850000001</v>
          </cell>
          <cell r="F8">
            <v>582</v>
          </cell>
          <cell r="G8">
            <v>19971480</v>
          </cell>
          <cell r="H8">
            <v>69617406.849999994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23303</v>
          </cell>
          <cell r="N8">
            <v>0</v>
          </cell>
          <cell r="O8">
            <v>69617406.849999994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536658</v>
          </cell>
          <cell r="E9">
            <v>425646249.86000001</v>
          </cell>
          <cell r="F9">
            <v>2175845</v>
          </cell>
          <cell r="G9">
            <v>769726854.24000001</v>
          </cell>
          <cell r="H9">
            <v>1195373104.0999999</v>
          </cell>
          <cell r="I9">
            <v>0</v>
          </cell>
          <cell r="J9">
            <v>0</v>
          </cell>
          <cell r="K9">
            <v>510</v>
          </cell>
          <cell r="L9">
            <v>38250000</v>
          </cell>
          <cell r="M9">
            <v>2713013</v>
          </cell>
          <cell r="N9">
            <v>38250000</v>
          </cell>
          <cell r="O9">
            <v>1233623104.0999999</v>
          </cell>
        </row>
        <row r="10">
          <cell r="B10" t="str">
            <v>ARGB</v>
          </cell>
          <cell r="C10" t="str">
            <v>"Аргай бэст ҮЦК" ХХК</v>
          </cell>
          <cell r="D10">
            <v>34422</v>
          </cell>
          <cell r="E10">
            <v>3187670.3</v>
          </cell>
          <cell r="F10">
            <v>13041096</v>
          </cell>
          <cell r="G10">
            <v>316788959.36000001</v>
          </cell>
          <cell r="H10">
            <v>319976629.66000003</v>
          </cell>
          <cell r="I10">
            <v>180</v>
          </cell>
          <cell r="J10">
            <v>13500000</v>
          </cell>
          <cell r="K10">
            <v>0</v>
          </cell>
          <cell r="L10">
            <v>0</v>
          </cell>
          <cell r="M10">
            <v>13075698</v>
          </cell>
          <cell r="N10">
            <v>13500000</v>
          </cell>
          <cell r="O10">
            <v>333476629.66000003</v>
          </cell>
        </row>
        <row r="11">
          <cell r="B11" t="str">
            <v>BATS</v>
          </cell>
          <cell r="C11" t="str">
            <v>"Батс ҮЦК"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BDSC</v>
          </cell>
          <cell r="C12" t="str">
            <v>"БиДиСек ҮЦК" ХК</v>
          </cell>
          <cell r="D12">
            <v>2695855</v>
          </cell>
          <cell r="E12">
            <v>1544121781.4300001</v>
          </cell>
          <cell r="F12">
            <v>4523634</v>
          </cell>
          <cell r="G12">
            <v>2471590378.8200002</v>
          </cell>
          <cell r="H12">
            <v>4015712160.25</v>
          </cell>
          <cell r="I12">
            <v>4</v>
          </cell>
          <cell r="J12">
            <v>400000</v>
          </cell>
          <cell r="K12">
            <v>4</v>
          </cell>
          <cell r="L12">
            <v>400000</v>
          </cell>
          <cell r="M12">
            <v>7219497</v>
          </cell>
          <cell r="N12">
            <v>800000</v>
          </cell>
          <cell r="O12">
            <v>4016512160.25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D13">
            <v>2730</v>
          </cell>
          <cell r="E13">
            <v>2699302.86</v>
          </cell>
          <cell r="F13">
            <v>25165</v>
          </cell>
          <cell r="G13">
            <v>22101436.449999999</v>
          </cell>
          <cell r="H13">
            <v>24800739.309999999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27895</v>
          </cell>
          <cell r="N13">
            <v>0</v>
          </cell>
          <cell r="O13">
            <v>24800739.309999999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BLMB</v>
          </cell>
          <cell r="C15" t="str">
            <v>"Блүмсбюри секюритиес ҮЦК"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BSK</v>
          </cell>
          <cell r="C16" t="str">
            <v>"Блюскай секьюритиз ҮЦК" ХХК</v>
          </cell>
          <cell r="D16">
            <v>8</v>
          </cell>
          <cell r="E16">
            <v>284000</v>
          </cell>
          <cell r="F16">
            <v>0</v>
          </cell>
          <cell r="G16">
            <v>0</v>
          </cell>
          <cell r="H16">
            <v>284000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8</v>
          </cell>
          <cell r="N16">
            <v>0</v>
          </cell>
          <cell r="O16">
            <v>284000</v>
          </cell>
        </row>
        <row r="17">
          <cell r="B17" t="str">
            <v>BULG</v>
          </cell>
          <cell r="C17" t="str">
            <v>"Булган брокер ҮЦК" ХХК</v>
          </cell>
          <cell r="D17">
            <v>19</v>
          </cell>
          <cell r="E17">
            <v>363850</v>
          </cell>
          <cell r="F17">
            <v>22963</v>
          </cell>
          <cell r="G17">
            <v>32894378</v>
          </cell>
          <cell r="H17">
            <v>33258228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22982</v>
          </cell>
          <cell r="N17">
            <v>0</v>
          </cell>
          <cell r="O17">
            <v>33258228</v>
          </cell>
        </row>
        <row r="18">
          <cell r="B18" t="str">
            <v>BUMB</v>
          </cell>
          <cell r="C18" t="str">
            <v>"Бумбат-Алтай ҮЦК" ХХК</v>
          </cell>
          <cell r="D18">
            <v>576234</v>
          </cell>
          <cell r="E18">
            <v>163538421.68000001</v>
          </cell>
          <cell r="F18">
            <v>601690</v>
          </cell>
          <cell r="G18">
            <v>359404453.80000001</v>
          </cell>
          <cell r="H18">
            <v>522942875.48000002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1177924</v>
          </cell>
          <cell r="N18">
            <v>0</v>
          </cell>
          <cell r="O18">
            <v>522942875.48000002</v>
          </cell>
        </row>
        <row r="19">
          <cell r="B19" t="str">
            <v>BZIN</v>
          </cell>
          <cell r="C19" t="str">
            <v>"Мирэ Эссет Секьюритис Монгол ҮЦК" ХХК</v>
          </cell>
          <cell r="D19">
            <v>41071</v>
          </cell>
          <cell r="E19">
            <v>13825790</v>
          </cell>
          <cell r="F19">
            <v>471208</v>
          </cell>
          <cell r="G19">
            <v>707233099.27999997</v>
          </cell>
          <cell r="H19">
            <v>721058889.27999997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512279</v>
          </cell>
          <cell r="N19">
            <v>0</v>
          </cell>
          <cell r="O19">
            <v>721058889.27999997</v>
          </cell>
        </row>
        <row r="20">
          <cell r="B20" t="str">
            <v>CTRL</v>
          </cell>
          <cell r="C20" t="str">
            <v>"Централ секьюритийз ҮЦК" ХХК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DCF</v>
          </cell>
          <cell r="C21" t="str">
            <v>"Ди Си Эф ҮЦК" ХХК</v>
          </cell>
          <cell r="D21">
            <v>46</v>
          </cell>
          <cell r="E21">
            <v>4001.68</v>
          </cell>
          <cell r="F21">
            <v>41</v>
          </cell>
          <cell r="G21">
            <v>2952.06</v>
          </cell>
          <cell r="H21">
            <v>6953.74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87</v>
          </cell>
          <cell r="N21">
            <v>0</v>
          </cell>
          <cell r="O21">
            <v>6953.74</v>
          </cell>
        </row>
        <row r="22">
          <cell r="B22" t="str">
            <v>DELG</v>
          </cell>
          <cell r="C22" t="str">
            <v>"Ди Эйч капитал ҮЦК" ХХК</v>
          </cell>
          <cell r="D22">
            <v>32688488</v>
          </cell>
          <cell r="E22">
            <v>785088547.49000001</v>
          </cell>
          <cell r="F22">
            <v>6300150</v>
          </cell>
          <cell r="G22">
            <v>158009108</v>
          </cell>
          <cell r="H22">
            <v>943097655.49000001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38988638</v>
          </cell>
          <cell r="N22">
            <v>0</v>
          </cell>
          <cell r="O22">
            <v>943097655.49000001</v>
          </cell>
        </row>
        <row r="23">
          <cell r="B23" t="str">
            <v>DOMI</v>
          </cell>
          <cell r="C23" t="str">
            <v>"Домикс сек ҮЦК" ХХК</v>
          </cell>
          <cell r="D23">
            <v>10272</v>
          </cell>
          <cell r="E23">
            <v>1714635.5</v>
          </cell>
          <cell r="F23">
            <v>7646</v>
          </cell>
          <cell r="G23">
            <v>2605036.2000000002</v>
          </cell>
          <cell r="H23">
            <v>4319671.7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17918</v>
          </cell>
          <cell r="N23">
            <v>0</v>
          </cell>
          <cell r="O23">
            <v>4319671.7</v>
          </cell>
        </row>
        <row r="24">
          <cell r="B24" t="str">
            <v>DRBR</v>
          </cell>
          <cell r="C24" t="str">
            <v>"Дархан брокер ҮЦК" ХХК</v>
          </cell>
          <cell r="D24">
            <v>23213</v>
          </cell>
          <cell r="E24">
            <v>24598930.170000002</v>
          </cell>
          <cell r="F24">
            <v>78732</v>
          </cell>
          <cell r="G24">
            <v>11160295.310000001</v>
          </cell>
          <cell r="H24">
            <v>35759225.480000004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101945</v>
          </cell>
          <cell r="N24">
            <v>0</v>
          </cell>
          <cell r="O24">
            <v>35759225.480000004</v>
          </cell>
        </row>
        <row r="25">
          <cell r="B25" t="str">
            <v>ECM</v>
          </cell>
          <cell r="C25" t="str">
            <v>"Евразиа капитал монголиа ҮЦК"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GATR</v>
          </cell>
          <cell r="C26" t="str">
            <v>"Гацуурт трейд ҮЦК"ХХК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GAUL</v>
          </cell>
          <cell r="C27" t="str">
            <v>"Гаүли ҮЦК"ХХК</v>
          </cell>
          <cell r="D27">
            <v>63907</v>
          </cell>
          <cell r="E27">
            <v>22589038.199999999</v>
          </cell>
          <cell r="F27">
            <v>21256</v>
          </cell>
          <cell r="G27">
            <v>26446722.989999998</v>
          </cell>
          <cell r="H27">
            <v>49035761.189999998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85163</v>
          </cell>
          <cell r="N27">
            <v>0</v>
          </cell>
          <cell r="O27">
            <v>49035761.189999998</v>
          </cell>
        </row>
        <row r="28">
          <cell r="B28" t="str">
            <v>GDEV</v>
          </cell>
          <cell r="C28" t="str">
            <v>"Гранддевелопмент ҮЦК" ХХК</v>
          </cell>
          <cell r="D28">
            <v>3115</v>
          </cell>
          <cell r="E28">
            <v>54214059.710000001</v>
          </cell>
          <cell r="F28">
            <v>66505</v>
          </cell>
          <cell r="G28">
            <v>25770145.949999999</v>
          </cell>
          <cell r="H28">
            <v>79984205.659999996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69620</v>
          </cell>
          <cell r="N28">
            <v>0</v>
          </cell>
          <cell r="O28">
            <v>79984205.659999996</v>
          </cell>
        </row>
        <row r="29">
          <cell r="B29" t="str">
            <v>GDSC</v>
          </cell>
          <cell r="C29" t="str">
            <v>"Гүүдсек ҮЦК" ХХК</v>
          </cell>
          <cell r="D29">
            <v>381194</v>
          </cell>
          <cell r="E29">
            <v>183963502.94</v>
          </cell>
          <cell r="F29">
            <v>614490</v>
          </cell>
          <cell r="G29">
            <v>153460337.31999999</v>
          </cell>
          <cell r="H29">
            <v>337423840.25999999</v>
          </cell>
          <cell r="I29">
            <v>4</v>
          </cell>
          <cell r="J29">
            <v>400000</v>
          </cell>
          <cell r="K29">
            <v>0</v>
          </cell>
          <cell r="L29">
            <v>0</v>
          </cell>
          <cell r="M29">
            <v>995688</v>
          </cell>
          <cell r="N29">
            <v>400000</v>
          </cell>
          <cell r="O29">
            <v>337823840.25999999</v>
          </cell>
        </row>
        <row r="30">
          <cell r="B30" t="str">
            <v>GLMT</v>
          </cell>
          <cell r="C30" t="str">
            <v>"Голомт Капитал ҮЦК" ХХК</v>
          </cell>
          <cell r="D30">
            <v>5028532</v>
          </cell>
          <cell r="E30">
            <v>2572682045.0100002</v>
          </cell>
          <cell r="F30">
            <v>3681944</v>
          </cell>
          <cell r="G30">
            <v>2086224099.9100001</v>
          </cell>
          <cell r="H30">
            <v>4658906144.9200001</v>
          </cell>
          <cell r="I30">
            <v>59258</v>
          </cell>
          <cell r="J30">
            <v>5774964970</v>
          </cell>
          <cell r="K30">
            <v>59238</v>
          </cell>
          <cell r="L30">
            <v>5774964970</v>
          </cell>
          <cell r="M30">
            <v>8828972</v>
          </cell>
          <cell r="N30">
            <v>11549929940</v>
          </cell>
          <cell r="O30">
            <v>16208836084.92</v>
          </cell>
        </row>
        <row r="31">
          <cell r="B31" t="str">
            <v>HUN</v>
          </cell>
          <cell r="C31" t="str">
            <v>"Хүннү Эмпайр ҮЦК"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INVC</v>
          </cell>
          <cell r="C32" t="str">
            <v>"Инвескор капитал ҮЦК" ХХК</v>
          </cell>
          <cell r="D32">
            <v>1016626</v>
          </cell>
          <cell r="E32">
            <v>3625865926.25</v>
          </cell>
          <cell r="F32">
            <v>740525</v>
          </cell>
          <cell r="G32">
            <v>3533036560.8699999</v>
          </cell>
          <cell r="H32">
            <v>7158902487.1199999</v>
          </cell>
          <cell r="I32">
            <v>36000</v>
          </cell>
          <cell r="J32">
            <v>3593160000</v>
          </cell>
          <cell r="K32">
            <v>20000</v>
          </cell>
          <cell r="L32">
            <v>1996200000</v>
          </cell>
          <cell r="M32">
            <v>1813151</v>
          </cell>
          <cell r="N32">
            <v>5589360000</v>
          </cell>
          <cell r="O32">
            <v>12748262487.119999</v>
          </cell>
        </row>
        <row r="33">
          <cell r="B33" t="str">
            <v>LFTI</v>
          </cell>
          <cell r="C33" t="str">
            <v>"Лайфтайм инвестмент ҮЦК" ХХК</v>
          </cell>
          <cell r="D33">
            <v>3271</v>
          </cell>
          <cell r="E33">
            <v>112010499</v>
          </cell>
          <cell r="F33">
            <v>0</v>
          </cell>
          <cell r="G33">
            <v>0</v>
          </cell>
          <cell r="H33">
            <v>112010499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3271</v>
          </cell>
          <cell r="N33">
            <v>0</v>
          </cell>
          <cell r="O33">
            <v>112010499</v>
          </cell>
        </row>
        <row r="34">
          <cell r="B34" t="str">
            <v>MERG</v>
          </cell>
          <cell r="C34" t="str">
            <v>"Мэргэн санаа ҮЦК" ХХК</v>
          </cell>
          <cell r="D34">
            <v>5230</v>
          </cell>
          <cell r="E34">
            <v>7047488.6399999997</v>
          </cell>
          <cell r="F34">
            <v>0</v>
          </cell>
          <cell r="G34">
            <v>0</v>
          </cell>
          <cell r="H34">
            <v>7047488.6399999997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5230</v>
          </cell>
          <cell r="N34">
            <v>0</v>
          </cell>
          <cell r="O34">
            <v>7047488.6399999997</v>
          </cell>
        </row>
        <row r="35">
          <cell r="B35" t="str">
            <v>MIBG</v>
          </cell>
          <cell r="C35" t="str">
            <v>"Мандал Капитал Маркетс ҮЦК" ХХК</v>
          </cell>
          <cell r="D35">
            <v>1672890</v>
          </cell>
          <cell r="E35">
            <v>2167500398.8200002</v>
          </cell>
          <cell r="F35">
            <v>907395</v>
          </cell>
          <cell r="G35">
            <v>441975356.72000003</v>
          </cell>
          <cell r="H35">
            <v>2609475755.54</v>
          </cell>
          <cell r="I35">
            <v>0</v>
          </cell>
          <cell r="J35">
            <v>0</v>
          </cell>
          <cell r="K35">
            <v>16000</v>
          </cell>
          <cell r="L35">
            <v>1596960000</v>
          </cell>
          <cell r="M35">
            <v>2596285</v>
          </cell>
          <cell r="N35">
            <v>1596960000</v>
          </cell>
          <cell r="O35">
            <v>4206435755.54</v>
          </cell>
        </row>
        <row r="36">
          <cell r="B36" t="str">
            <v>MICC</v>
          </cell>
          <cell r="C36" t="str">
            <v>"Эм Ай Си Си ҮЦК" ХХК</v>
          </cell>
          <cell r="D36">
            <v>52088</v>
          </cell>
          <cell r="E36">
            <v>38807109.659999996</v>
          </cell>
          <cell r="F36">
            <v>579001</v>
          </cell>
          <cell r="G36">
            <v>54589916.270000003</v>
          </cell>
          <cell r="H36">
            <v>93397025.930000007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631089</v>
          </cell>
          <cell r="N36">
            <v>0</v>
          </cell>
          <cell r="O36">
            <v>93397025.930000007</v>
          </cell>
        </row>
        <row r="37">
          <cell r="B37" t="str">
            <v>MNET</v>
          </cell>
          <cell r="C37" t="str">
            <v>"Ард секюритиз ҮЦК" ХХК</v>
          </cell>
          <cell r="D37">
            <v>3815937</v>
          </cell>
          <cell r="E37">
            <v>1788819708.1600001</v>
          </cell>
          <cell r="F37">
            <v>4235072</v>
          </cell>
          <cell r="G37">
            <v>1704861919.4000001</v>
          </cell>
          <cell r="H37">
            <v>3493681627.5600004</v>
          </cell>
          <cell r="I37">
            <v>1</v>
          </cell>
          <cell r="J37">
            <v>100000</v>
          </cell>
          <cell r="K37">
            <v>1</v>
          </cell>
          <cell r="L37">
            <v>100000</v>
          </cell>
          <cell r="M37">
            <v>8051011</v>
          </cell>
          <cell r="N37">
            <v>200000</v>
          </cell>
          <cell r="O37">
            <v>3493881627.5600004</v>
          </cell>
        </row>
        <row r="38">
          <cell r="B38" t="str">
            <v>MOHU</v>
          </cell>
          <cell r="C38" t="str">
            <v>"Монгол хувьцаа ҮЦК"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MONG</v>
          </cell>
          <cell r="C39" t="str">
            <v>"Монгол секюритиес ҮЦК" 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MSDQ</v>
          </cell>
          <cell r="C40" t="str">
            <v>"Масдак ҮЦК"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MSEC</v>
          </cell>
          <cell r="C41" t="str">
            <v>"Монсек ҮЦК" ХХК</v>
          </cell>
          <cell r="D41">
            <v>42956</v>
          </cell>
          <cell r="E41">
            <v>16769085.859999999</v>
          </cell>
          <cell r="F41">
            <v>11056</v>
          </cell>
          <cell r="G41">
            <v>9352399.1300000008</v>
          </cell>
          <cell r="H41">
            <v>26121484.990000002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54012</v>
          </cell>
          <cell r="N41">
            <v>0</v>
          </cell>
          <cell r="O41">
            <v>26121484.990000002</v>
          </cell>
        </row>
        <row r="42">
          <cell r="B42" t="str">
            <v>NOVL</v>
          </cell>
          <cell r="C42" t="str">
            <v>"Новел инвестмент ҮЦК" ХХК</v>
          </cell>
          <cell r="D42">
            <v>130330</v>
          </cell>
          <cell r="E42">
            <v>69921228.640000001</v>
          </cell>
          <cell r="F42">
            <v>379788</v>
          </cell>
          <cell r="G42">
            <v>225721890.09999999</v>
          </cell>
          <cell r="H42">
            <v>295643118.74000001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510118</v>
          </cell>
          <cell r="N42">
            <v>0</v>
          </cell>
          <cell r="O42">
            <v>295643118.74000001</v>
          </cell>
        </row>
        <row r="43">
          <cell r="B43" t="str">
            <v>NSEC</v>
          </cell>
          <cell r="C43" t="str">
            <v>"Нэйшнл сэкюритис ҮЦК" ХХК</v>
          </cell>
          <cell r="D43">
            <v>5488</v>
          </cell>
          <cell r="E43">
            <v>1869727.7</v>
          </cell>
          <cell r="F43">
            <v>183</v>
          </cell>
          <cell r="G43">
            <v>71435.960000000006</v>
          </cell>
          <cell r="H43">
            <v>1941163.66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5671</v>
          </cell>
          <cell r="N43">
            <v>0</v>
          </cell>
          <cell r="O43">
            <v>1941163.66</v>
          </cell>
        </row>
        <row r="44">
          <cell r="B44" t="str">
            <v>RISM</v>
          </cell>
          <cell r="C44" t="str">
            <v>"Райнос инвестмент ҮЦК" ХХК</v>
          </cell>
          <cell r="D44">
            <v>1497805</v>
          </cell>
          <cell r="E44">
            <v>415412851.14999998</v>
          </cell>
          <cell r="F44">
            <v>1186943</v>
          </cell>
          <cell r="G44">
            <v>341588777.01999998</v>
          </cell>
          <cell r="H44">
            <v>757001628.16999996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2684748</v>
          </cell>
          <cell r="N44">
            <v>0</v>
          </cell>
          <cell r="O44">
            <v>757001628.16999996</v>
          </cell>
        </row>
        <row r="45">
          <cell r="B45" t="str">
            <v>SANR</v>
          </cell>
          <cell r="C45" t="str">
            <v>"Санар ҮЦК" ХХК</v>
          </cell>
          <cell r="D45">
            <v>0</v>
          </cell>
          <cell r="E45">
            <v>0</v>
          </cell>
          <cell r="F45">
            <v>11</v>
          </cell>
          <cell r="G45">
            <v>3850</v>
          </cell>
          <cell r="H45">
            <v>3850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11</v>
          </cell>
          <cell r="N45">
            <v>0</v>
          </cell>
          <cell r="O45">
            <v>3850</v>
          </cell>
        </row>
        <row r="46">
          <cell r="B46" t="str">
            <v>SECP</v>
          </cell>
          <cell r="C46" t="str">
            <v>"Сикап ҮЦК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SGC</v>
          </cell>
          <cell r="C47" t="str">
            <v>"Эс Жи Капитал ҮЦК" ХХК</v>
          </cell>
          <cell r="D47">
            <v>37837</v>
          </cell>
          <cell r="E47">
            <v>25703197.559999999</v>
          </cell>
          <cell r="F47">
            <v>157</v>
          </cell>
          <cell r="G47">
            <v>60914</v>
          </cell>
          <cell r="H47">
            <v>25764111.559999999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37994</v>
          </cell>
          <cell r="N47">
            <v>0</v>
          </cell>
          <cell r="O47">
            <v>25764111.559999999</v>
          </cell>
        </row>
        <row r="48">
          <cell r="B48" t="str">
            <v>SILS</v>
          </cell>
          <cell r="C48" t="str">
            <v>"Силвэр лайт секюритиз ҮЦК"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STIN</v>
          </cell>
          <cell r="C49" t="str">
            <v>"Стандарт инвестмент ҮЦК" ХХК</v>
          </cell>
          <cell r="D49">
            <v>3686960</v>
          </cell>
          <cell r="E49">
            <v>691413554.80999994</v>
          </cell>
          <cell r="F49">
            <v>606378</v>
          </cell>
          <cell r="G49">
            <v>181216041.46000001</v>
          </cell>
          <cell r="H49">
            <v>872629596.26999998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4293338</v>
          </cell>
          <cell r="N49">
            <v>0</v>
          </cell>
          <cell r="O49">
            <v>872629596.26999998</v>
          </cell>
        </row>
        <row r="50">
          <cell r="B50" t="str">
            <v>STOK</v>
          </cell>
          <cell r="C50" t="str">
            <v>"Стоклаб секьюритиз ҮЦК" ХХК</v>
          </cell>
          <cell r="D50">
            <v>324685</v>
          </cell>
          <cell r="E50">
            <v>111504256.84</v>
          </cell>
          <cell r="F50">
            <v>696342</v>
          </cell>
          <cell r="G50">
            <v>174934526.59999999</v>
          </cell>
          <cell r="H50">
            <v>286438783.44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1021027</v>
          </cell>
          <cell r="N50">
            <v>0</v>
          </cell>
          <cell r="O50">
            <v>286438783.44</v>
          </cell>
        </row>
        <row r="51">
          <cell r="B51" t="str">
            <v>TABO</v>
          </cell>
          <cell r="C51" t="str">
            <v>"Таван богд ҮЦК" ХХК</v>
          </cell>
          <cell r="D51">
            <v>82913925</v>
          </cell>
          <cell r="E51">
            <v>1641480768.75</v>
          </cell>
          <cell r="F51">
            <v>82910925</v>
          </cell>
          <cell r="G51">
            <v>1637490768.75</v>
          </cell>
          <cell r="H51">
            <v>3278971537.5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165824850</v>
          </cell>
          <cell r="N51">
            <v>0</v>
          </cell>
          <cell r="O51">
            <v>3278971537.5</v>
          </cell>
        </row>
        <row r="52">
          <cell r="B52" t="str">
            <v>TCHB</v>
          </cell>
          <cell r="C52" t="str">
            <v>"Тулгат чандмань баян ҮЦК" ХХК</v>
          </cell>
          <cell r="D52">
            <v>106258</v>
          </cell>
          <cell r="E52">
            <v>135504029.09999999</v>
          </cell>
          <cell r="F52">
            <v>97165</v>
          </cell>
          <cell r="G52">
            <v>121892176</v>
          </cell>
          <cell r="H52">
            <v>257396205.09999999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203423</v>
          </cell>
          <cell r="N52">
            <v>0</v>
          </cell>
          <cell r="O52">
            <v>257396205.09999999</v>
          </cell>
        </row>
        <row r="53">
          <cell r="B53" t="str">
            <v>TDB</v>
          </cell>
          <cell r="C53" t="str">
            <v>"Ти ди би секьюритис ҮЦК" ХХК</v>
          </cell>
          <cell r="D53">
            <v>5766230</v>
          </cell>
          <cell r="E53">
            <v>807899650.04999995</v>
          </cell>
          <cell r="F53">
            <v>18544827</v>
          </cell>
          <cell r="G53">
            <v>1298687539.99</v>
          </cell>
          <cell r="H53">
            <v>2106587190.04</v>
          </cell>
          <cell r="I53">
            <v>10312</v>
          </cell>
          <cell r="J53">
            <v>1273353173</v>
          </cell>
          <cell r="K53">
            <v>7006</v>
          </cell>
          <cell r="L53">
            <v>949003173</v>
          </cell>
          <cell r="M53">
            <v>24328375</v>
          </cell>
          <cell r="N53">
            <v>2222356346</v>
          </cell>
          <cell r="O53">
            <v>4328943536.04</v>
          </cell>
        </row>
        <row r="54">
          <cell r="B54" t="str">
            <v>TNGR</v>
          </cell>
          <cell r="C54" t="str">
            <v>"Тэнгэр капитал ҮЦК" ХХК</v>
          </cell>
          <cell r="D54">
            <v>10780</v>
          </cell>
          <cell r="E54">
            <v>2105947.09</v>
          </cell>
          <cell r="F54">
            <v>30564</v>
          </cell>
          <cell r="G54">
            <v>86404366.310000002</v>
          </cell>
          <cell r="H54">
            <v>88510313.400000006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41344</v>
          </cell>
          <cell r="N54">
            <v>0</v>
          </cell>
          <cell r="O54">
            <v>88510313.400000006</v>
          </cell>
        </row>
        <row r="55">
          <cell r="B55" t="str">
            <v>TTOL</v>
          </cell>
          <cell r="C55" t="str">
            <v>"Апекс Капитал ҮЦК" ХХК</v>
          </cell>
          <cell r="D55">
            <v>1695527</v>
          </cell>
          <cell r="E55">
            <v>951063480.97000003</v>
          </cell>
          <cell r="F55">
            <v>3095783</v>
          </cell>
          <cell r="G55">
            <v>1129123161.0899999</v>
          </cell>
          <cell r="H55">
            <v>2080186642.0599999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4791310</v>
          </cell>
          <cell r="N55">
            <v>0</v>
          </cell>
          <cell r="O55">
            <v>2080186642.0599999</v>
          </cell>
        </row>
        <row r="56">
          <cell r="B56" t="str">
            <v>UNDR</v>
          </cell>
          <cell r="C56" t="str">
            <v>"Өндөрхаан инвест ҮЦК" ХХК</v>
          </cell>
          <cell r="D56">
            <v>59</v>
          </cell>
          <cell r="E56">
            <v>489000</v>
          </cell>
          <cell r="F56">
            <v>1138</v>
          </cell>
          <cell r="G56">
            <v>4410723</v>
          </cell>
          <cell r="H56">
            <v>4899723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1197</v>
          </cell>
          <cell r="N56">
            <v>0</v>
          </cell>
          <cell r="O56">
            <v>4899723</v>
          </cell>
        </row>
        <row r="57">
          <cell r="B57" t="str">
            <v>UNET</v>
          </cell>
          <cell r="C57" t="str">
            <v>"Үнэт секьюритиc ҮЦК" ХХК</v>
          </cell>
          <cell r="D57">
            <v>56761</v>
          </cell>
          <cell r="E57">
            <v>31291853.899999999</v>
          </cell>
          <cell r="F57">
            <v>6548</v>
          </cell>
          <cell r="G57">
            <v>5150740.4800000004</v>
          </cell>
          <cell r="H57">
            <v>36442594.379999995</v>
          </cell>
          <cell r="I57">
            <v>0</v>
          </cell>
          <cell r="J57">
            <v>0</v>
          </cell>
          <cell r="K57">
            <v>3000</v>
          </cell>
          <cell r="L57">
            <v>300000000</v>
          </cell>
          <cell r="M57">
            <v>66309</v>
          </cell>
          <cell r="N57">
            <v>300000000</v>
          </cell>
          <cell r="O57">
            <v>336442594.38</v>
          </cell>
        </row>
        <row r="58">
          <cell r="B58" t="str">
            <v>ZGB</v>
          </cell>
          <cell r="C58" t="str">
            <v>Таван Богд Капитал ХХК</v>
          </cell>
          <cell r="D58">
            <v>3007516</v>
          </cell>
          <cell r="E58">
            <v>1207019786.1199999</v>
          </cell>
          <cell r="F58">
            <v>2300279</v>
          </cell>
          <cell r="G58">
            <v>1578093226.4100001</v>
          </cell>
          <cell r="H58">
            <v>2785113012.5299997</v>
          </cell>
          <cell r="I58">
            <v>1354</v>
          </cell>
          <cell r="J58">
            <v>74648560</v>
          </cell>
          <cell r="K58">
            <v>1354</v>
          </cell>
          <cell r="L58">
            <v>74648560</v>
          </cell>
          <cell r="M58">
            <v>5310503</v>
          </cell>
          <cell r="N58">
            <v>149297120</v>
          </cell>
          <cell r="O58">
            <v>2934410132.5299997</v>
          </cell>
        </row>
        <row r="59">
          <cell r="B59" t="str">
            <v>ZRGD</v>
          </cell>
          <cell r="C59" t="str">
            <v>"Нэтсек ҮЦК" ХХК</v>
          </cell>
          <cell r="D59">
            <v>8157</v>
          </cell>
          <cell r="E59">
            <v>4641033.5</v>
          </cell>
          <cell r="F59">
            <v>2774</v>
          </cell>
          <cell r="G59">
            <v>10252309</v>
          </cell>
          <cell r="H59">
            <v>14893342.5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10931</v>
          </cell>
          <cell r="N59">
            <v>0</v>
          </cell>
          <cell r="O59">
            <v>14893342.5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26"/>
  <sheetViews>
    <sheetView tabSelected="1" zoomScale="71" zoomScaleNormal="71" zoomScaleSheetLayoutView="70" zoomScalePageLayoutView="70" workbookViewId="0">
      <selection activeCell="Q36" sqref="Q3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5.85546875" style="1" customWidth="1"/>
    <col min="11" max="11" width="24.85546875" style="1" customWidth="1"/>
    <col min="12" max="12" width="15.85546875" style="1" customWidth="1"/>
    <col min="13" max="13" width="22.28515625" style="4" bestFit="1" customWidth="1"/>
    <col min="14" max="14" width="9.140625" style="1"/>
    <col min="15" max="15" width="21.42578125" style="1" bestFit="1" customWidth="1"/>
    <col min="16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5" ht="13.9" customHeight="1" x14ac:dyDescent="0.25"/>
    <row r="8" spans="1:15" x14ac:dyDescent="0.25">
      <c r="H8" s="5"/>
      <c r="I8" s="5"/>
      <c r="J8" s="6"/>
    </row>
    <row r="9" spans="1:15" ht="15" customHeight="1" x14ac:dyDescent="0.25">
      <c r="B9" s="7"/>
      <c r="C9" s="8"/>
      <c r="D9" s="48" t="s">
        <v>121</v>
      </c>
      <c r="E9" s="48"/>
      <c r="F9" s="48"/>
      <c r="G9" s="48"/>
      <c r="H9" s="48"/>
      <c r="I9" s="48"/>
      <c r="J9" s="8"/>
      <c r="K9" s="8"/>
      <c r="L9" s="8"/>
    </row>
    <row r="11" spans="1:15" ht="15" customHeight="1" thickBot="1" x14ac:dyDescent="0.3">
      <c r="J11" s="49"/>
      <c r="K11" s="49"/>
      <c r="L11" s="49"/>
    </row>
    <row r="12" spans="1:15" ht="14.45" customHeight="1" x14ac:dyDescent="0.25">
      <c r="A12" s="50" t="s">
        <v>0</v>
      </c>
      <c r="B12" s="52" t="s">
        <v>1</v>
      </c>
      <c r="C12" s="52" t="s">
        <v>2</v>
      </c>
      <c r="D12" s="52" t="s">
        <v>3</v>
      </c>
      <c r="E12" s="52"/>
      <c r="F12" s="52"/>
      <c r="G12" s="38" t="s">
        <v>123</v>
      </c>
      <c r="H12" s="38"/>
      <c r="I12" s="38"/>
      <c r="J12" s="38"/>
      <c r="K12" s="54" t="s">
        <v>122</v>
      </c>
      <c r="L12" s="55"/>
    </row>
    <row r="13" spans="1:15" s="7" customFormat="1" ht="15.75" customHeight="1" x14ac:dyDescent="0.25">
      <c r="A13" s="51"/>
      <c r="B13" s="53"/>
      <c r="C13" s="53"/>
      <c r="D13" s="53"/>
      <c r="E13" s="53"/>
      <c r="F13" s="53"/>
      <c r="G13" s="38"/>
      <c r="H13" s="38"/>
      <c r="I13" s="38"/>
      <c r="J13" s="38"/>
      <c r="K13" s="45"/>
      <c r="L13" s="46"/>
      <c r="M13" s="9"/>
    </row>
    <row r="14" spans="1:15" s="7" customFormat="1" ht="33.75" customHeight="1" x14ac:dyDescent="0.25">
      <c r="A14" s="51"/>
      <c r="B14" s="53"/>
      <c r="C14" s="53"/>
      <c r="D14" s="53"/>
      <c r="E14" s="53"/>
      <c r="F14" s="53"/>
      <c r="G14" s="39" t="s">
        <v>4</v>
      </c>
      <c r="H14" s="40"/>
      <c r="I14" s="41"/>
      <c r="J14" s="38" t="s">
        <v>5</v>
      </c>
      <c r="K14" s="45" t="s">
        <v>6</v>
      </c>
      <c r="L14" s="46" t="s">
        <v>7</v>
      </c>
      <c r="M14" s="9"/>
    </row>
    <row r="15" spans="1:15" s="7" customFormat="1" ht="47.25" x14ac:dyDescent="0.25">
      <c r="A15" s="51"/>
      <c r="B15" s="53"/>
      <c r="C15" s="53"/>
      <c r="D15" s="23" t="s">
        <v>8</v>
      </c>
      <c r="E15" s="23" t="s">
        <v>9</v>
      </c>
      <c r="F15" s="23" t="s">
        <v>10</v>
      </c>
      <c r="G15" s="24" t="s">
        <v>100</v>
      </c>
      <c r="H15" s="10" t="s">
        <v>88</v>
      </c>
      <c r="I15" s="24" t="s">
        <v>101</v>
      </c>
      <c r="J15" s="38"/>
      <c r="K15" s="45"/>
      <c r="L15" s="47"/>
      <c r="M15" s="9"/>
      <c r="O15" s="35" t="s">
        <v>110</v>
      </c>
    </row>
    <row r="16" spans="1:15" x14ac:dyDescent="0.25">
      <c r="A16" s="25">
        <v>1</v>
      </c>
      <c r="B16" s="11" t="s">
        <v>23</v>
      </c>
      <c r="C16" s="12" t="s">
        <v>103</v>
      </c>
      <c r="D16" s="13" t="s">
        <v>13</v>
      </c>
      <c r="E16" s="13" t="s">
        <v>13</v>
      </c>
      <c r="F16" s="13" t="s">
        <v>13</v>
      </c>
      <c r="G16" s="15">
        <f>VLOOKUP(B16,[1]Brokers!$B$8:$H$59,7,0)</f>
        <v>2106587190.04</v>
      </c>
      <c r="H16" s="15">
        <v>0</v>
      </c>
      <c r="I16" s="15">
        <f>VLOOKUP(B16,[1]Brokers!$B$8:$N$59,13,0)</f>
        <v>2222356346</v>
      </c>
      <c r="J16" s="22">
        <f>VLOOKUP(B16,[1]Brokers!$B$8:$O$59,14,0)</f>
        <v>4328943536.04</v>
      </c>
      <c r="K16" s="22">
        <v>51111595641.93</v>
      </c>
      <c r="L16" s="26">
        <f t="shared" ref="L16:L47" si="0">K16/$K$68</f>
        <v>0.29708245602973105</v>
      </c>
      <c r="O16" s="19"/>
    </row>
    <row r="17" spans="1:15" x14ac:dyDescent="0.25">
      <c r="A17" s="25">
        <f>+A16+1</f>
        <v>2</v>
      </c>
      <c r="B17" s="11" t="s">
        <v>18</v>
      </c>
      <c r="C17" s="12" t="s">
        <v>19</v>
      </c>
      <c r="D17" s="13" t="s">
        <v>13</v>
      </c>
      <c r="E17" s="13" t="s">
        <v>13</v>
      </c>
      <c r="F17" s="13" t="s">
        <v>13</v>
      </c>
      <c r="G17" s="15">
        <f>VLOOKUP(B17,[1]Brokers!$B$8:$H$59,7,0)</f>
        <v>4658906144.9200001</v>
      </c>
      <c r="H17" s="15">
        <v>0</v>
      </c>
      <c r="I17" s="15">
        <f>VLOOKUP(B17,[1]Brokers!$B$8:$N$59,13,0)</f>
        <v>11549929940</v>
      </c>
      <c r="J17" s="22">
        <f>VLOOKUP(B17,[1]Brokers!$B$8:$O$59,14,0)</f>
        <v>16208836084.92</v>
      </c>
      <c r="K17" s="22">
        <v>28361735767.529999</v>
      </c>
      <c r="L17" s="26">
        <f t="shared" si="0"/>
        <v>0.16485053955490087</v>
      </c>
      <c r="O17" s="19"/>
    </row>
    <row r="18" spans="1:15" x14ac:dyDescent="0.25">
      <c r="A18" s="25">
        <f t="shared" ref="A18:A58" si="1">+A17+1</f>
        <v>3</v>
      </c>
      <c r="B18" s="11" t="s">
        <v>93</v>
      </c>
      <c r="C18" s="12" t="s">
        <v>94</v>
      </c>
      <c r="D18" s="13" t="s">
        <v>13</v>
      </c>
      <c r="E18" s="13" t="s">
        <v>13</v>
      </c>
      <c r="F18" s="13" t="s">
        <v>13</v>
      </c>
      <c r="G18" s="15">
        <f>VLOOKUP(B18,[1]Brokers!$B$8:$H$59,7,0)</f>
        <v>7158902487.1199999</v>
      </c>
      <c r="H18" s="15">
        <v>0</v>
      </c>
      <c r="I18" s="15">
        <f>VLOOKUP(B18,[1]Brokers!$B$8:$N$59,13,0)</f>
        <v>5589360000</v>
      </c>
      <c r="J18" s="22">
        <f>VLOOKUP(B18,[1]Brokers!$B$8:$O$59,14,0)</f>
        <v>12748262487.119999</v>
      </c>
      <c r="K18" s="22">
        <v>21290254544.869999</v>
      </c>
      <c r="L18" s="26">
        <f t="shared" si="0"/>
        <v>0.12374806597701611</v>
      </c>
      <c r="O18" s="19"/>
    </row>
    <row r="19" spans="1:15" x14ac:dyDescent="0.25">
      <c r="A19" s="25">
        <f t="shared" si="1"/>
        <v>4</v>
      </c>
      <c r="B19" s="11" t="s">
        <v>22</v>
      </c>
      <c r="C19" s="12" t="s">
        <v>102</v>
      </c>
      <c r="D19" s="13" t="s">
        <v>13</v>
      </c>
      <c r="E19" s="13" t="s">
        <v>13</v>
      </c>
      <c r="F19" s="14"/>
      <c r="G19" s="15">
        <f>VLOOKUP(B19,[1]Brokers!$B$8:$H$59,7,0)</f>
        <v>1195373104.0999999</v>
      </c>
      <c r="H19" s="15">
        <v>0</v>
      </c>
      <c r="I19" s="15">
        <f>VLOOKUP(B19,[1]Brokers!$B$8:$N$59,13,0)</f>
        <v>38250000</v>
      </c>
      <c r="J19" s="22">
        <f>VLOOKUP(B19,[1]Brokers!$B$8:$O$59,14,0)</f>
        <v>1233623104.0999999</v>
      </c>
      <c r="K19" s="22">
        <v>17679682638.959999</v>
      </c>
      <c r="L19" s="26">
        <f t="shared" si="0"/>
        <v>0.10276187769609813</v>
      </c>
      <c r="O19" s="19"/>
    </row>
    <row r="20" spans="1:15" x14ac:dyDescent="0.25">
      <c r="A20" s="25">
        <f t="shared" si="1"/>
        <v>5</v>
      </c>
      <c r="B20" s="11" t="s">
        <v>11</v>
      </c>
      <c r="C20" s="12" t="s">
        <v>12</v>
      </c>
      <c r="D20" s="13" t="s">
        <v>13</v>
      </c>
      <c r="E20" s="13" t="s">
        <v>13</v>
      </c>
      <c r="F20" s="13" t="s">
        <v>13</v>
      </c>
      <c r="G20" s="15">
        <f>VLOOKUP(B20,[1]Brokers!$B$8:$H$59,7,0)</f>
        <v>4015712160.25</v>
      </c>
      <c r="H20" s="15">
        <v>0</v>
      </c>
      <c r="I20" s="15">
        <f>VLOOKUP(B20,[1]Brokers!$B$8:$N$59,13,0)</f>
        <v>800000</v>
      </c>
      <c r="J20" s="22">
        <f>VLOOKUP(B20,[1]Brokers!$B$8:$O$59,14,0)</f>
        <v>4016512160.25</v>
      </c>
      <c r="K20" s="22">
        <v>10677965842.379999</v>
      </c>
      <c r="L20" s="26">
        <f t="shared" si="0"/>
        <v>6.2064904803195861E-2</v>
      </c>
      <c r="O20" s="19"/>
    </row>
    <row r="21" spans="1:15" x14ac:dyDescent="0.25">
      <c r="A21" s="25">
        <f t="shared" si="1"/>
        <v>6</v>
      </c>
      <c r="B21" s="11" t="s">
        <v>80</v>
      </c>
      <c r="C21" s="12" t="s">
        <v>109</v>
      </c>
      <c r="D21" s="13" t="s">
        <v>13</v>
      </c>
      <c r="E21" s="13" t="s">
        <v>13</v>
      </c>
      <c r="F21" s="13" t="s">
        <v>13</v>
      </c>
      <c r="G21" s="15">
        <f>VLOOKUP(B21,[1]Brokers!$B$8:$H$59,7,0)</f>
        <v>2785113012.5299997</v>
      </c>
      <c r="H21" s="15">
        <v>0</v>
      </c>
      <c r="I21" s="15">
        <f>VLOOKUP(B21,[1]Brokers!$B$8:$N$59,13,0)</f>
        <v>149297120</v>
      </c>
      <c r="J21" s="22">
        <f>VLOOKUP(B21,[1]Brokers!$B$8:$O$59,14,0)</f>
        <v>2934410132.5299997</v>
      </c>
      <c r="K21" s="22">
        <v>7436905350.5699997</v>
      </c>
      <c r="L21" s="26">
        <f t="shared" si="0"/>
        <v>4.3226474913561436E-2</v>
      </c>
      <c r="O21" s="19"/>
    </row>
    <row r="22" spans="1:15" x14ac:dyDescent="0.25">
      <c r="A22" s="25">
        <f t="shared" si="1"/>
        <v>7</v>
      </c>
      <c r="B22" s="11" t="s">
        <v>24</v>
      </c>
      <c r="C22" s="12" t="s">
        <v>25</v>
      </c>
      <c r="D22" s="13" t="s">
        <v>13</v>
      </c>
      <c r="E22" s="13" t="s">
        <v>13</v>
      </c>
      <c r="F22" s="13" t="s">
        <v>13</v>
      </c>
      <c r="G22" s="15">
        <f>VLOOKUP(B22,[1]Brokers!$B$8:$H$59,7,0)</f>
        <v>872629596.26999998</v>
      </c>
      <c r="H22" s="15">
        <v>0</v>
      </c>
      <c r="I22" s="15">
        <f>VLOOKUP(B22,[1]Brokers!$B$8:$N$59,13,0)</f>
        <v>0</v>
      </c>
      <c r="J22" s="22">
        <f>VLOOKUP(B22,[1]Brokers!$B$8:$O$59,14,0)</f>
        <v>872629596.26999998</v>
      </c>
      <c r="K22" s="22">
        <v>5500757770.25</v>
      </c>
      <c r="L22" s="26">
        <f t="shared" si="0"/>
        <v>3.1972757020911305E-2</v>
      </c>
      <c r="O22" s="19"/>
    </row>
    <row r="23" spans="1:15" x14ac:dyDescent="0.25">
      <c r="A23" s="25">
        <f t="shared" si="1"/>
        <v>8</v>
      </c>
      <c r="B23" s="11" t="s">
        <v>30</v>
      </c>
      <c r="C23" s="12" t="s">
        <v>108</v>
      </c>
      <c r="D23" s="13" t="s">
        <v>13</v>
      </c>
      <c r="E23" s="13" t="s">
        <v>13</v>
      </c>
      <c r="F23" s="13" t="s">
        <v>13</v>
      </c>
      <c r="G23" s="15">
        <f>VLOOKUP(B23,[1]Brokers!$B$8:$H$59,7,0)</f>
        <v>2609475755.54</v>
      </c>
      <c r="H23" s="15">
        <v>0</v>
      </c>
      <c r="I23" s="15">
        <f>VLOOKUP(B23,[1]Brokers!$B$8:$N$59,13,0)</f>
        <v>1596960000</v>
      </c>
      <c r="J23" s="22">
        <f>VLOOKUP(B23,[1]Brokers!$B$8:$O$59,14,0)</f>
        <v>4206435755.54</v>
      </c>
      <c r="K23" s="22">
        <v>5491824366.9700003</v>
      </c>
      <c r="L23" s="26">
        <f t="shared" si="0"/>
        <v>3.1920832259929095E-2</v>
      </c>
      <c r="O23" s="19"/>
    </row>
    <row r="24" spans="1:15" x14ac:dyDescent="0.25">
      <c r="A24" s="25">
        <f t="shared" si="1"/>
        <v>9</v>
      </c>
      <c r="B24" s="11" t="s">
        <v>26</v>
      </c>
      <c r="C24" s="12" t="s">
        <v>27</v>
      </c>
      <c r="D24" s="13" t="s">
        <v>13</v>
      </c>
      <c r="E24" s="13" t="s">
        <v>13</v>
      </c>
      <c r="F24" s="13" t="s">
        <v>13</v>
      </c>
      <c r="G24" s="15">
        <f>VLOOKUP(B24,[1]Brokers!$B$8:$H$59,7,0)</f>
        <v>3493681627.5600004</v>
      </c>
      <c r="H24" s="15">
        <v>0</v>
      </c>
      <c r="I24" s="15">
        <f>VLOOKUP(B24,[1]Brokers!$B$8:$N$59,13,0)</f>
        <v>200000</v>
      </c>
      <c r="J24" s="22">
        <f>VLOOKUP(B24,[1]Brokers!$B$8:$O$59,14,0)</f>
        <v>3493881627.5600004</v>
      </c>
      <c r="K24" s="22">
        <v>4989906741.9400005</v>
      </c>
      <c r="L24" s="26">
        <f t="shared" si="0"/>
        <v>2.9003472336103963E-2</v>
      </c>
      <c r="O24" s="19"/>
    </row>
    <row r="25" spans="1:15" s="7" customFormat="1" x14ac:dyDescent="0.25">
      <c r="A25" s="25">
        <f t="shared" si="1"/>
        <v>10</v>
      </c>
      <c r="B25" s="11" t="s">
        <v>47</v>
      </c>
      <c r="C25" s="12" t="s">
        <v>48</v>
      </c>
      <c r="D25" s="13" t="s">
        <v>13</v>
      </c>
      <c r="E25" s="14"/>
      <c r="F25" s="14"/>
      <c r="G25" s="15">
        <f>VLOOKUP(B25,[1]Brokers!$B$8:$H$59,7,0)</f>
        <v>3278971537.5</v>
      </c>
      <c r="H25" s="15">
        <v>0</v>
      </c>
      <c r="I25" s="15">
        <f>VLOOKUP(B25,[1]Brokers!$B$8:$N$59,13,0)</f>
        <v>0</v>
      </c>
      <c r="J25" s="22">
        <f>VLOOKUP(B25,[1]Brokers!$B$8:$O$59,14,0)</f>
        <v>3278971537.5</v>
      </c>
      <c r="K25" s="22">
        <v>3778919523.5</v>
      </c>
      <c r="L25" s="26">
        <f t="shared" si="0"/>
        <v>2.1964696642323197E-2</v>
      </c>
      <c r="M25" s="22"/>
      <c r="O25" s="19"/>
    </row>
    <row r="26" spans="1:15" x14ac:dyDescent="0.25">
      <c r="A26" s="25">
        <f t="shared" si="1"/>
        <v>11</v>
      </c>
      <c r="B26" s="11" t="s">
        <v>39</v>
      </c>
      <c r="C26" s="12" t="s">
        <v>111</v>
      </c>
      <c r="D26" s="13" t="s">
        <v>13</v>
      </c>
      <c r="E26" s="14"/>
      <c r="F26" s="14"/>
      <c r="G26" s="15">
        <f>VLOOKUP(B26,[1]Brokers!$B$8:$H$59,7,0)</f>
        <v>943097655.49000001</v>
      </c>
      <c r="H26" s="15">
        <v>0</v>
      </c>
      <c r="I26" s="15">
        <f>VLOOKUP(B26,[1]Brokers!$B$8:$N$59,13,0)</f>
        <v>0</v>
      </c>
      <c r="J26" s="22">
        <f>VLOOKUP(B26,[1]Brokers!$B$8:$O$59,14,0)</f>
        <v>943097655.49000001</v>
      </c>
      <c r="K26" s="22">
        <v>3587690905.2399998</v>
      </c>
      <c r="L26" s="26">
        <f t="shared" si="0"/>
        <v>2.0853194118045763E-2</v>
      </c>
      <c r="O26" s="19"/>
    </row>
    <row r="27" spans="1:15" x14ac:dyDescent="0.25">
      <c r="A27" s="25">
        <f t="shared" si="1"/>
        <v>12</v>
      </c>
      <c r="B27" s="11" t="s">
        <v>68</v>
      </c>
      <c r="C27" s="12" t="s">
        <v>91</v>
      </c>
      <c r="D27" s="13" t="s">
        <v>13</v>
      </c>
      <c r="E27" s="13" t="s">
        <v>13</v>
      </c>
      <c r="F27" s="13" t="s">
        <v>13</v>
      </c>
      <c r="G27" s="15">
        <f>VLOOKUP(B27,[1]Brokers!$B$8:$H$59,7,0)</f>
        <v>2080186642.0599999</v>
      </c>
      <c r="H27" s="15">
        <v>0</v>
      </c>
      <c r="I27" s="15">
        <f>VLOOKUP(B27,[1]Brokers!$B$8:$N$59,13,0)</f>
        <v>0</v>
      </c>
      <c r="J27" s="22">
        <f>VLOOKUP(B27,[1]Brokers!$B$8:$O$59,14,0)</f>
        <v>2080186642.0599999</v>
      </c>
      <c r="K27" s="22">
        <v>2991020065.0599999</v>
      </c>
      <c r="L27" s="26">
        <f t="shared" si="0"/>
        <v>1.7385087978612702E-2</v>
      </c>
      <c r="O27" s="19"/>
    </row>
    <row r="28" spans="1:15" x14ac:dyDescent="0.25">
      <c r="A28" s="25">
        <f t="shared" si="1"/>
        <v>13</v>
      </c>
      <c r="B28" s="11" t="s">
        <v>20</v>
      </c>
      <c r="C28" s="12" t="s">
        <v>21</v>
      </c>
      <c r="D28" s="13" t="s">
        <v>13</v>
      </c>
      <c r="E28" s="13" t="s">
        <v>13</v>
      </c>
      <c r="F28" s="14" t="s">
        <v>13</v>
      </c>
      <c r="G28" s="15">
        <f>VLOOKUP(B28,[1]Brokers!$B$8:$H$59,7,0)</f>
        <v>721058889.27999997</v>
      </c>
      <c r="H28" s="15">
        <v>0</v>
      </c>
      <c r="I28" s="15">
        <f>VLOOKUP(B28,[1]Brokers!$B$8:$N$59,13,0)</f>
        <v>0</v>
      </c>
      <c r="J28" s="22">
        <f>VLOOKUP(B28,[1]Brokers!$B$8:$O$59,14,0)</f>
        <v>721058889.27999997</v>
      </c>
      <c r="K28" s="22">
        <v>1142767608.53</v>
      </c>
      <c r="L28" s="26">
        <f t="shared" si="0"/>
        <v>6.6422541411484499E-3</v>
      </c>
      <c r="O28" s="19"/>
    </row>
    <row r="29" spans="1:15" x14ac:dyDescent="0.25">
      <c r="A29" s="25">
        <f t="shared" si="1"/>
        <v>14</v>
      </c>
      <c r="B29" s="11" t="s">
        <v>117</v>
      </c>
      <c r="C29" s="12" t="s">
        <v>118</v>
      </c>
      <c r="D29" s="13" t="s">
        <v>13</v>
      </c>
      <c r="E29" s="14"/>
      <c r="F29" s="14"/>
      <c r="G29" s="15">
        <f>VLOOKUP(B29,[1]Brokers!$B$8:$H$59,7,0)</f>
        <v>36442594.379999995</v>
      </c>
      <c r="H29" s="15"/>
      <c r="I29" s="15">
        <f>VLOOKUP(B29,[1]Brokers!$B$8:$N$59,13,0)</f>
        <v>300000000</v>
      </c>
      <c r="J29" s="22">
        <f>VLOOKUP(B29,[1]Brokers!$B$8:$O$59,14,0)</f>
        <v>336442594.38</v>
      </c>
      <c r="K29" s="22">
        <v>1138908784.0799999</v>
      </c>
      <c r="L29" s="26">
        <f t="shared" si="0"/>
        <v>6.6198250028952675E-3</v>
      </c>
      <c r="O29" s="19"/>
    </row>
    <row r="30" spans="1:15" x14ac:dyDescent="0.25">
      <c r="A30" s="25">
        <f t="shared" si="1"/>
        <v>15</v>
      </c>
      <c r="B30" s="11" t="s">
        <v>97</v>
      </c>
      <c r="C30" s="12" t="s">
        <v>98</v>
      </c>
      <c r="D30" s="13" t="s">
        <v>13</v>
      </c>
      <c r="E30" s="13" t="s">
        <v>13</v>
      </c>
      <c r="F30" s="13" t="s">
        <v>13</v>
      </c>
      <c r="G30" s="15">
        <f>VLOOKUP(B30,[1]Brokers!$B$8:$H$59,7,0)</f>
        <v>757001628.16999996</v>
      </c>
      <c r="H30" s="15">
        <v>0</v>
      </c>
      <c r="I30" s="15">
        <f>VLOOKUP(B30,[1]Brokers!$B$8:$N$59,13,0)</f>
        <v>0</v>
      </c>
      <c r="J30" s="22">
        <f>VLOOKUP(B30,[1]Brokers!$B$8:$O$59,14,0)</f>
        <v>757001628.16999996</v>
      </c>
      <c r="K30" s="22">
        <v>1130542992.1399999</v>
      </c>
      <c r="L30" s="26">
        <f t="shared" si="0"/>
        <v>6.5711994418077152E-3</v>
      </c>
      <c r="O30" s="19"/>
    </row>
    <row r="31" spans="1:15" x14ac:dyDescent="0.25">
      <c r="A31" s="25">
        <f t="shared" si="1"/>
        <v>16</v>
      </c>
      <c r="B31" s="11" t="s">
        <v>72</v>
      </c>
      <c r="C31" s="12" t="s">
        <v>73</v>
      </c>
      <c r="D31" s="13" t="s">
        <v>13</v>
      </c>
      <c r="E31" s="14"/>
      <c r="F31" s="14"/>
      <c r="G31" s="15">
        <f>VLOOKUP(B31,[1]Brokers!$B$8:$H$59,7,0)</f>
        <v>319976629.66000003</v>
      </c>
      <c r="H31" s="15">
        <v>0</v>
      </c>
      <c r="I31" s="15">
        <f>VLOOKUP(B31,[1]Brokers!$B$8:$N$59,13,0)</f>
        <v>13500000</v>
      </c>
      <c r="J31" s="22">
        <f>VLOOKUP(B31,[1]Brokers!$B$8:$O$59,14,0)</f>
        <v>333476629.66000003</v>
      </c>
      <c r="K31" s="22">
        <v>1102933937.01</v>
      </c>
      <c r="L31" s="26">
        <f t="shared" si="0"/>
        <v>6.410723804065115E-3</v>
      </c>
      <c r="O31" s="19"/>
    </row>
    <row r="32" spans="1:15" x14ac:dyDescent="0.25">
      <c r="A32" s="25">
        <f t="shared" si="1"/>
        <v>17</v>
      </c>
      <c r="B32" s="11" t="s">
        <v>105</v>
      </c>
      <c r="C32" s="12" t="s">
        <v>104</v>
      </c>
      <c r="D32" s="13" t="s">
        <v>13</v>
      </c>
      <c r="E32" s="14"/>
      <c r="F32" s="14"/>
      <c r="G32" s="15">
        <f>VLOOKUP(B32,[1]Brokers!$B$8:$H$59,7,0)</f>
        <v>286438783.44</v>
      </c>
      <c r="H32" s="15">
        <v>0</v>
      </c>
      <c r="I32" s="15">
        <f>VLOOKUP(B32,[1]Brokers!$B$8:$N$59,13,0)</f>
        <v>0</v>
      </c>
      <c r="J32" s="22">
        <f>VLOOKUP(B32,[1]Brokers!$B$8:$O$59,14,0)</f>
        <v>286438783.44</v>
      </c>
      <c r="K32" s="22">
        <v>996015058.96000004</v>
      </c>
      <c r="L32" s="26">
        <f t="shared" si="0"/>
        <v>5.7892655520167379E-3</v>
      </c>
      <c r="O32" s="19"/>
    </row>
    <row r="33" spans="1:15" x14ac:dyDescent="0.25">
      <c r="A33" s="25">
        <f t="shared" si="1"/>
        <v>18</v>
      </c>
      <c r="B33" s="11" t="s">
        <v>78</v>
      </c>
      <c r="C33" s="12" t="s">
        <v>79</v>
      </c>
      <c r="D33" s="13" t="s">
        <v>13</v>
      </c>
      <c r="E33" s="13" t="s">
        <v>13</v>
      </c>
      <c r="F33" s="13" t="s">
        <v>13</v>
      </c>
      <c r="G33" s="15">
        <f>VLOOKUP(B33,[1]Brokers!$B$8:$H$59,7,0)</f>
        <v>337423840.25999999</v>
      </c>
      <c r="H33" s="15">
        <v>0</v>
      </c>
      <c r="I33" s="15">
        <f>VLOOKUP(B33,[1]Brokers!$B$8:$N$59,13,0)</f>
        <v>400000</v>
      </c>
      <c r="J33" s="22">
        <f>VLOOKUP(B33,[1]Brokers!$B$8:$O$59,14,0)</f>
        <v>337823840.25999999</v>
      </c>
      <c r="K33" s="22">
        <v>751568611.38</v>
      </c>
      <c r="L33" s="26">
        <f t="shared" si="0"/>
        <v>4.3684382406652209E-3</v>
      </c>
      <c r="O33" s="19"/>
    </row>
    <row r="34" spans="1:15" x14ac:dyDescent="0.25">
      <c r="A34" s="25">
        <f t="shared" si="1"/>
        <v>19</v>
      </c>
      <c r="B34" s="11" t="s">
        <v>14</v>
      </c>
      <c r="C34" s="12" t="s">
        <v>15</v>
      </c>
      <c r="D34" s="13" t="s">
        <v>13</v>
      </c>
      <c r="E34" s="13" t="s">
        <v>13</v>
      </c>
      <c r="F34" s="13" t="s">
        <v>13</v>
      </c>
      <c r="G34" s="15">
        <f>VLOOKUP(B34,[1]Brokers!$B$8:$H$59,7,0)</f>
        <v>295643118.74000001</v>
      </c>
      <c r="H34" s="15">
        <v>0</v>
      </c>
      <c r="I34" s="15">
        <f>VLOOKUP(B34,[1]Brokers!$B$8:$N$59,13,0)</f>
        <v>0</v>
      </c>
      <c r="J34" s="22">
        <f>VLOOKUP(B34,[1]Brokers!$B$8:$O$59,14,0)</f>
        <v>295643118.74000001</v>
      </c>
      <c r="K34" s="22">
        <v>688445646.04999995</v>
      </c>
      <c r="L34" s="26">
        <f t="shared" si="0"/>
        <v>4.0015405663392026E-3</v>
      </c>
      <c r="O34" s="19"/>
    </row>
    <row r="35" spans="1:15" x14ac:dyDescent="0.25">
      <c r="A35" s="25">
        <f t="shared" si="1"/>
        <v>20</v>
      </c>
      <c r="B35" s="11" t="s">
        <v>35</v>
      </c>
      <c r="C35" s="12" t="s">
        <v>36</v>
      </c>
      <c r="D35" s="13" t="s">
        <v>13</v>
      </c>
      <c r="E35" s="13"/>
      <c r="F35" s="14"/>
      <c r="G35" s="15">
        <f>VLOOKUP(B35,[1]Brokers!$B$8:$H$59,7,0)</f>
        <v>522942875.48000002</v>
      </c>
      <c r="H35" s="15">
        <v>0</v>
      </c>
      <c r="I35" s="15">
        <f>VLOOKUP(B35,[1]Brokers!$B$8:$N$59,13,0)</f>
        <v>0</v>
      </c>
      <c r="J35" s="22">
        <f>VLOOKUP(B35,[1]Brokers!$B$8:$O$59,14,0)</f>
        <v>522942875.48000002</v>
      </c>
      <c r="K35" s="22">
        <v>611508964.36000001</v>
      </c>
      <c r="L35" s="26">
        <f t="shared" si="0"/>
        <v>3.5543516639349858E-3</v>
      </c>
      <c r="O35" s="19"/>
    </row>
    <row r="36" spans="1:15" x14ac:dyDescent="0.25">
      <c r="A36" s="25">
        <f t="shared" si="1"/>
        <v>21</v>
      </c>
      <c r="B36" s="11" t="s">
        <v>70</v>
      </c>
      <c r="C36" s="12" t="s">
        <v>71</v>
      </c>
      <c r="D36" s="13" t="s">
        <v>13</v>
      </c>
      <c r="E36" s="13" t="s">
        <v>13</v>
      </c>
      <c r="F36" s="14"/>
      <c r="G36" s="15">
        <f>VLOOKUP(B36,[1]Brokers!$B$8:$H$59,7,0)</f>
        <v>93397025.930000007</v>
      </c>
      <c r="H36" s="15">
        <v>0</v>
      </c>
      <c r="I36" s="15">
        <f>VLOOKUP(B36,[1]Brokers!$B$8:$N$59,13,0)</f>
        <v>0</v>
      </c>
      <c r="J36" s="22">
        <f>VLOOKUP(B36,[1]Brokers!$B$8:$O$59,14,0)</f>
        <v>93397025.930000007</v>
      </c>
      <c r="K36" s="22">
        <v>309416269.56999999</v>
      </c>
      <c r="L36" s="26">
        <f t="shared" si="0"/>
        <v>1.7984597065485372E-3</v>
      </c>
      <c r="O36" s="19"/>
    </row>
    <row r="37" spans="1:15" x14ac:dyDescent="0.25">
      <c r="A37" s="25">
        <f t="shared" si="1"/>
        <v>22</v>
      </c>
      <c r="B37" s="11" t="s">
        <v>37</v>
      </c>
      <c r="C37" s="12" t="s">
        <v>38</v>
      </c>
      <c r="D37" s="13" t="s">
        <v>13</v>
      </c>
      <c r="E37" s="13" t="s">
        <v>13</v>
      </c>
      <c r="F37" s="14"/>
      <c r="G37" s="15">
        <f>VLOOKUP(B37,[1]Brokers!$B$8:$H$59,7,0)</f>
        <v>112010499</v>
      </c>
      <c r="H37" s="15">
        <v>0</v>
      </c>
      <c r="I37" s="15">
        <f>VLOOKUP(B37,[1]Brokers!$B$8:$N$59,13,0)</f>
        <v>0</v>
      </c>
      <c r="J37" s="22">
        <f>VLOOKUP(B37,[1]Brokers!$B$8:$O$59,14,0)</f>
        <v>112010499</v>
      </c>
      <c r="K37" s="22">
        <v>288262218.89999998</v>
      </c>
      <c r="L37" s="26">
        <f t="shared" si="0"/>
        <v>1.6755033157512713E-3</v>
      </c>
      <c r="O37" s="19"/>
    </row>
    <row r="38" spans="1:15" x14ac:dyDescent="0.25">
      <c r="A38" s="25">
        <f t="shared" si="1"/>
        <v>23</v>
      </c>
      <c r="B38" s="11" t="s">
        <v>51</v>
      </c>
      <c r="C38" s="12" t="s">
        <v>52</v>
      </c>
      <c r="D38" s="13" t="s">
        <v>13</v>
      </c>
      <c r="E38" s="14"/>
      <c r="F38" s="14"/>
      <c r="G38" s="15">
        <f>VLOOKUP(B38,[1]Brokers!$B$8:$H$59,7,0)</f>
        <v>257396205.09999999</v>
      </c>
      <c r="H38" s="15">
        <v>0</v>
      </c>
      <c r="I38" s="15">
        <f>VLOOKUP(B38,[1]Brokers!$B$8:$N$59,13,0)</f>
        <v>0</v>
      </c>
      <c r="J38" s="22">
        <f>VLOOKUP(B38,[1]Brokers!$B$8:$O$59,14,0)</f>
        <v>257396205.09999999</v>
      </c>
      <c r="K38" s="22">
        <v>268344876.19</v>
      </c>
      <c r="L38" s="26">
        <f t="shared" si="0"/>
        <v>1.5597352005993644E-3</v>
      </c>
      <c r="O38" s="19"/>
    </row>
    <row r="39" spans="1:15" x14ac:dyDescent="0.25">
      <c r="A39" s="25">
        <f t="shared" si="1"/>
        <v>24</v>
      </c>
      <c r="B39" s="11" t="s">
        <v>66</v>
      </c>
      <c r="C39" s="12" t="s">
        <v>67</v>
      </c>
      <c r="D39" s="13" t="s">
        <v>13</v>
      </c>
      <c r="E39" s="14"/>
      <c r="F39" s="14"/>
      <c r="G39" s="15">
        <f>VLOOKUP(B39,[1]Brokers!$B$8:$H$59,7,0)</f>
        <v>79984205.659999996</v>
      </c>
      <c r="H39" s="15">
        <v>0</v>
      </c>
      <c r="I39" s="15">
        <f>VLOOKUP(B39,[1]Brokers!$B$8:$N$59,13,0)</f>
        <v>0</v>
      </c>
      <c r="J39" s="22">
        <f>VLOOKUP(B39,[1]Brokers!$B$8:$O$59,14,0)</f>
        <v>79984205.659999996</v>
      </c>
      <c r="K39" s="22">
        <v>115035153.87</v>
      </c>
      <c r="L39" s="26">
        <f t="shared" si="0"/>
        <v>6.686335187200029E-4</v>
      </c>
      <c r="M39" s="1"/>
      <c r="O39" s="19"/>
    </row>
    <row r="40" spans="1:15" x14ac:dyDescent="0.25">
      <c r="A40" s="25">
        <f t="shared" si="1"/>
        <v>25</v>
      </c>
      <c r="B40" s="11" t="s">
        <v>16</v>
      </c>
      <c r="C40" s="12" t="s">
        <v>17</v>
      </c>
      <c r="D40" s="13" t="s">
        <v>13</v>
      </c>
      <c r="E40" s="13" t="s">
        <v>13</v>
      </c>
      <c r="F40" s="13" t="s">
        <v>13</v>
      </c>
      <c r="G40" s="15">
        <f>VLOOKUP(B40,[1]Brokers!$B$8:$H$59,7,0)</f>
        <v>88510313.400000006</v>
      </c>
      <c r="H40" s="15">
        <v>0</v>
      </c>
      <c r="I40" s="15">
        <f>VLOOKUP(B40,[1]Brokers!$B$8:$N$59,13,0)</f>
        <v>0</v>
      </c>
      <c r="J40" s="22">
        <f>VLOOKUP(B40,[1]Brokers!$B$8:$O$59,14,0)</f>
        <v>88510313.400000006</v>
      </c>
      <c r="K40" s="22">
        <v>94184945.730000004</v>
      </c>
      <c r="L40" s="26">
        <f t="shared" si="0"/>
        <v>5.4744319067082765E-4</v>
      </c>
      <c r="O40" s="19"/>
    </row>
    <row r="41" spans="1:15" x14ac:dyDescent="0.25">
      <c r="A41" s="25">
        <f t="shared" si="1"/>
        <v>26</v>
      </c>
      <c r="B41" s="11" t="s">
        <v>28</v>
      </c>
      <c r="C41" s="12" t="s">
        <v>29</v>
      </c>
      <c r="D41" s="13" t="s">
        <v>13</v>
      </c>
      <c r="E41" s="14"/>
      <c r="F41" s="14"/>
      <c r="G41" s="15">
        <f>VLOOKUP(B41,[1]Brokers!$B$8:$H$59,7,0)</f>
        <v>49035761.189999998</v>
      </c>
      <c r="H41" s="15">
        <v>0</v>
      </c>
      <c r="I41" s="15">
        <f>VLOOKUP(B41,[1]Brokers!$B$8:$N$59,13,0)</f>
        <v>0</v>
      </c>
      <c r="J41" s="22">
        <f>VLOOKUP(B41,[1]Brokers!$B$8:$O$59,14,0)</f>
        <v>49035761.189999998</v>
      </c>
      <c r="K41" s="22">
        <v>89782749.569999993</v>
      </c>
      <c r="L41" s="26">
        <f t="shared" si="0"/>
        <v>5.2185574362066016E-4</v>
      </c>
      <c r="O41" s="19"/>
    </row>
    <row r="42" spans="1:15" x14ac:dyDescent="0.25">
      <c r="A42" s="25">
        <v>27</v>
      </c>
      <c r="B42" s="11" t="s">
        <v>107</v>
      </c>
      <c r="C42" s="12" t="s">
        <v>115</v>
      </c>
      <c r="D42" s="13" t="s">
        <v>13</v>
      </c>
      <c r="E42" s="14"/>
      <c r="F42" s="14"/>
      <c r="G42" s="15">
        <f>VLOOKUP(B42,[1]Brokers!$B$8:$H$59,7,0)</f>
        <v>24800739.309999999</v>
      </c>
      <c r="H42" s="15"/>
      <c r="I42" s="15">
        <f>VLOOKUP(B42,[1]Brokers!$B$8:$N$59,13,0)</f>
        <v>0</v>
      </c>
      <c r="J42" s="22">
        <f>VLOOKUP(B42,[1]Brokers!$B$8:$O$59,14,0)</f>
        <v>24800739.309999999</v>
      </c>
      <c r="K42" s="22">
        <v>87189668.340000004</v>
      </c>
      <c r="L42" s="26">
        <f t="shared" si="0"/>
        <v>5.0678364636332041E-4</v>
      </c>
      <c r="O42" s="19"/>
    </row>
    <row r="43" spans="1:15" x14ac:dyDescent="0.25">
      <c r="A43" s="25">
        <f t="shared" si="1"/>
        <v>28</v>
      </c>
      <c r="B43" s="11" t="s">
        <v>56</v>
      </c>
      <c r="C43" s="12" t="s">
        <v>57</v>
      </c>
      <c r="D43" s="13" t="s">
        <v>13</v>
      </c>
      <c r="E43" s="14"/>
      <c r="F43" s="14"/>
      <c r="G43" s="15">
        <f>VLOOKUP(B43,[1]Brokers!$B$8:$H$59,7,0)</f>
        <v>69617406.849999994</v>
      </c>
      <c r="H43" s="15">
        <v>0</v>
      </c>
      <c r="I43" s="15">
        <f>VLOOKUP(B43,[1]Brokers!$B$8:$N$59,13,0)</f>
        <v>0</v>
      </c>
      <c r="J43" s="22">
        <f>VLOOKUP(B43,[1]Brokers!$B$8:$O$59,14,0)</f>
        <v>69617406.849999994</v>
      </c>
      <c r="K43" s="22">
        <v>72855787.769999996</v>
      </c>
      <c r="L43" s="26">
        <f t="shared" si="0"/>
        <v>4.2346900140476898E-4</v>
      </c>
      <c r="O43" s="19"/>
    </row>
    <row r="44" spans="1:15" x14ac:dyDescent="0.25">
      <c r="A44" s="25">
        <f t="shared" si="1"/>
        <v>29</v>
      </c>
      <c r="B44" s="11" t="s">
        <v>60</v>
      </c>
      <c r="C44" s="12" t="s">
        <v>61</v>
      </c>
      <c r="D44" s="13" t="s">
        <v>13</v>
      </c>
      <c r="E44" s="14"/>
      <c r="F44" s="14"/>
      <c r="G44" s="15">
        <f>VLOOKUP(B44,[1]Brokers!$B$8:$H$59,7,0)</f>
        <v>35759225.480000004</v>
      </c>
      <c r="H44" s="15">
        <v>0</v>
      </c>
      <c r="I44" s="15">
        <f>VLOOKUP(B44,[1]Brokers!$B$8:$N$59,13,0)</f>
        <v>0</v>
      </c>
      <c r="J44" s="22">
        <f>VLOOKUP(B44,[1]Brokers!$B$8:$O$59,14,0)</f>
        <v>35759225.480000004</v>
      </c>
      <c r="K44" s="22">
        <v>60834215.550000004</v>
      </c>
      <c r="L44" s="26">
        <f t="shared" si="0"/>
        <v>3.5359448162893665E-4</v>
      </c>
      <c r="O44" s="19"/>
    </row>
    <row r="45" spans="1:15" x14ac:dyDescent="0.25">
      <c r="A45" s="25">
        <f t="shared" si="1"/>
        <v>30</v>
      </c>
      <c r="B45" s="11" t="s">
        <v>31</v>
      </c>
      <c r="C45" s="12" t="s">
        <v>32</v>
      </c>
      <c r="D45" s="13" t="s">
        <v>13</v>
      </c>
      <c r="E45" s="14"/>
      <c r="F45" s="14"/>
      <c r="G45" s="15">
        <f>VLOOKUP(B45,[1]Brokers!$B$8:$H$59,7,0)</f>
        <v>26121484.990000002</v>
      </c>
      <c r="H45" s="15">
        <v>0</v>
      </c>
      <c r="I45" s="15">
        <f>VLOOKUP(B45,[1]Brokers!$B$8:$N$59,13,0)</f>
        <v>0</v>
      </c>
      <c r="J45" s="22">
        <f>VLOOKUP(B45,[1]Brokers!$B$8:$O$59,14,0)</f>
        <v>26121484.990000002</v>
      </c>
      <c r="K45" s="22">
        <v>45728474.189999998</v>
      </c>
      <c r="L45" s="26">
        <f t="shared" si="0"/>
        <v>2.6579345160792917E-4</v>
      </c>
      <c r="O45" s="19"/>
    </row>
    <row r="46" spans="1:15" x14ac:dyDescent="0.25">
      <c r="A46" s="25">
        <f t="shared" si="1"/>
        <v>31</v>
      </c>
      <c r="B46" s="11" t="s">
        <v>41</v>
      </c>
      <c r="C46" s="12" t="s">
        <v>42</v>
      </c>
      <c r="D46" s="13" t="s">
        <v>13</v>
      </c>
      <c r="E46" s="14"/>
      <c r="F46" s="14"/>
      <c r="G46" s="15">
        <f>VLOOKUP(B46,[1]Brokers!$B$8:$H$59,7,0)</f>
        <v>33258228</v>
      </c>
      <c r="H46" s="15">
        <v>0</v>
      </c>
      <c r="I46" s="15">
        <f>VLOOKUP(B46,[1]Brokers!$B$8:$N$59,13,0)</f>
        <v>0</v>
      </c>
      <c r="J46" s="22">
        <f>VLOOKUP(B46,[1]Brokers!$B$8:$O$59,14,0)</f>
        <v>33258228</v>
      </c>
      <c r="K46" s="22">
        <v>33258228</v>
      </c>
      <c r="L46" s="26">
        <f t="shared" si="0"/>
        <v>1.933110468054188E-4</v>
      </c>
      <c r="O46" s="19"/>
    </row>
    <row r="47" spans="1:15" x14ac:dyDescent="0.25">
      <c r="A47" s="25">
        <f t="shared" si="1"/>
        <v>32</v>
      </c>
      <c r="B47" s="11" t="s">
        <v>81</v>
      </c>
      <c r="C47" s="12" t="s">
        <v>82</v>
      </c>
      <c r="D47" s="13" t="s">
        <v>13</v>
      </c>
      <c r="E47" s="13" t="s">
        <v>13</v>
      </c>
      <c r="F47" s="13" t="s">
        <v>13</v>
      </c>
      <c r="G47" s="15">
        <f>VLOOKUP(B47,[1]Brokers!$B$8:$H$59,7,0)</f>
        <v>25764111.559999999</v>
      </c>
      <c r="H47" s="15">
        <v>0</v>
      </c>
      <c r="I47" s="15">
        <f>VLOOKUP(B47,[1]Brokers!$B$8:$N$59,13,0)</f>
        <v>0</v>
      </c>
      <c r="J47" s="22">
        <f>VLOOKUP(B47,[1]Brokers!$B$8:$O$59,14,0)</f>
        <v>25764111.559999999</v>
      </c>
      <c r="K47" s="22">
        <v>30691761.280000001</v>
      </c>
      <c r="L47" s="26">
        <f t="shared" si="0"/>
        <v>1.783936444641254E-4</v>
      </c>
      <c r="O47" s="19"/>
    </row>
    <row r="48" spans="1:15" x14ac:dyDescent="0.25">
      <c r="A48" s="25">
        <f t="shared" si="1"/>
        <v>33</v>
      </c>
      <c r="B48" s="11" t="s">
        <v>45</v>
      </c>
      <c r="C48" s="12" t="s">
        <v>46</v>
      </c>
      <c r="D48" s="13" t="s">
        <v>13</v>
      </c>
      <c r="E48" s="14"/>
      <c r="F48" s="14"/>
      <c r="G48" s="15">
        <f>VLOOKUP(B48,[1]Brokers!$B$8:$H$59,7,0)</f>
        <v>4899723</v>
      </c>
      <c r="H48" s="15">
        <v>0</v>
      </c>
      <c r="I48" s="15">
        <f>VLOOKUP(B48,[1]Brokers!$B$8:$N$59,13,0)</f>
        <v>0</v>
      </c>
      <c r="J48" s="22">
        <f>VLOOKUP(B48,[1]Brokers!$B$8:$O$59,14,0)</f>
        <v>4899723</v>
      </c>
      <c r="K48" s="22">
        <v>28450196.5</v>
      </c>
      <c r="L48" s="26">
        <f t="shared" ref="L48:L79" si="2">K48/$K$68</f>
        <v>1.6536471116966489E-4</v>
      </c>
      <c r="O48" s="19"/>
    </row>
    <row r="49" spans="1:15" x14ac:dyDescent="0.25">
      <c r="A49" s="25">
        <f t="shared" si="1"/>
        <v>34</v>
      </c>
      <c r="B49" s="11" t="s">
        <v>40</v>
      </c>
      <c r="C49" s="12" t="s">
        <v>116</v>
      </c>
      <c r="D49" s="13" t="s">
        <v>13</v>
      </c>
      <c r="E49" s="14"/>
      <c r="F49" s="14"/>
      <c r="G49" s="15">
        <f>VLOOKUP(B49,[1]Brokers!$B$8:$H$59,7,0)</f>
        <v>14893342.5</v>
      </c>
      <c r="H49" s="15">
        <v>0</v>
      </c>
      <c r="I49" s="15">
        <f>VLOOKUP(B49,[1]Brokers!$B$8:$N$59,13,0)</f>
        <v>0</v>
      </c>
      <c r="J49" s="22">
        <f>VLOOKUP(B49,[1]Brokers!$B$8:$O$59,14,0)</f>
        <v>14893342.5</v>
      </c>
      <c r="K49" s="22">
        <v>24002819.420000002</v>
      </c>
      <c r="L49" s="26">
        <f t="shared" si="2"/>
        <v>1.395146532870493E-4</v>
      </c>
      <c r="O49" s="19"/>
    </row>
    <row r="50" spans="1:15" x14ac:dyDescent="0.25">
      <c r="A50" s="25">
        <f t="shared" si="1"/>
        <v>35</v>
      </c>
      <c r="B50" s="11" t="s">
        <v>95</v>
      </c>
      <c r="C50" s="12" t="s">
        <v>96</v>
      </c>
      <c r="D50" s="13" t="s">
        <v>13</v>
      </c>
      <c r="E50" s="14"/>
      <c r="F50" s="14"/>
      <c r="G50" s="15">
        <f>VLOOKUP(B50,[1]Brokers!$B$8:$H$59,7,0)</f>
        <v>4319671.7</v>
      </c>
      <c r="H50" s="15">
        <v>0</v>
      </c>
      <c r="I50" s="15">
        <f>VLOOKUP(B50,[1]Brokers!$B$8:$N$59,13,0)</f>
        <v>0</v>
      </c>
      <c r="J50" s="22">
        <f>VLOOKUP(B50,[1]Brokers!$B$8:$O$59,14,0)</f>
        <v>4319671.7</v>
      </c>
      <c r="K50" s="22">
        <v>12655632</v>
      </c>
      <c r="L50" s="26">
        <f t="shared" si="2"/>
        <v>7.3559946426013912E-5</v>
      </c>
      <c r="O50" s="19"/>
    </row>
    <row r="51" spans="1:15" x14ac:dyDescent="0.25">
      <c r="A51" s="25">
        <f t="shared" si="1"/>
        <v>36</v>
      </c>
      <c r="B51" s="11" t="s">
        <v>62</v>
      </c>
      <c r="C51" s="12" t="s">
        <v>63</v>
      </c>
      <c r="D51" s="13" t="s">
        <v>13</v>
      </c>
      <c r="E51" s="14"/>
      <c r="F51" s="14"/>
      <c r="G51" s="15">
        <f>VLOOKUP(B51,[1]Brokers!$B$8:$H$59,7,0)</f>
        <v>7047488.6399999997</v>
      </c>
      <c r="H51" s="15">
        <v>0</v>
      </c>
      <c r="I51" s="15">
        <f>VLOOKUP(B51,[1]Brokers!$B$8:$N$59,13,0)</f>
        <v>0</v>
      </c>
      <c r="J51" s="22">
        <f>VLOOKUP(B51,[1]Brokers!$B$8:$O$59,14,0)</f>
        <v>7047488.6399999997</v>
      </c>
      <c r="K51" s="22">
        <v>11040985.369999999</v>
      </c>
      <c r="L51" s="26">
        <f t="shared" si="2"/>
        <v>6.4174929573458152E-5</v>
      </c>
      <c r="O51" s="19"/>
    </row>
    <row r="52" spans="1:15" x14ac:dyDescent="0.25">
      <c r="A52" s="25">
        <f t="shared" si="1"/>
        <v>37</v>
      </c>
      <c r="B52" s="11" t="s">
        <v>58</v>
      </c>
      <c r="C52" s="12" t="s">
        <v>59</v>
      </c>
      <c r="D52" s="13" t="s">
        <v>13</v>
      </c>
      <c r="E52" s="14"/>
      <c r="F52" s="14"/>
      <c r="G52" s="15">
        <f>VLOOKUP(B52,[1]Brokers!$B$8:$H$59,7,0)</f>
        <v>3850</v>
      </c>
      <c r="H52" s="15">
        <v>0</v>
      </c>
      <c r="I52" s="15">
        <f>VLOOKUP(B52,[1]Brokers!$B$8:$N$59,13,0)</f>
        <v>0</v>
      </c>
      <c r="J52" s="22">
        <f>VLOOKUP(B52,[1]Brokers!$B$8:$O$59,14,0)</f>
        <v>3850</v>
      </c>
      <c r="K52" s="22">
        <v>6545876</v>
      </c>
      <c r="L52" s="26">
        <f t="shared" si="2"/>
        <v>3.8047431204647086E-5</v>
      </c>
      <c r="O52" s="19"/>
    </row>
    <row r="53" spans="1:15" x14ac:dyDescent="0.25">
      <c r="A53" s="25">
        <f t="shared" si="1"/>
        <v>38</v>
      </c>
      <c r="B53" s="11" t="s">
        <v>33</v>
      </c>
      <c r="C53" s="12" t="s">
        <v>34</v>
      </c>
      <c r="D53" s="13" t="s">
        <v>13</v>
      </c>
      <c r="E53" s="13" t="s">
        <v>13</v>
      </c>
      <c r="F53" s="13" t="s">
        <v>13</v>
      </c>
      <c r="G53" s="15">
        <f>VLOOKUP(B53,[1]Brokers!$B$8:$H$59,7,0)</f>
        <v>1941163.66</v>
      </c>
      <c r="H53" s="15">
        <v>0</v>
      </c>
      <c r="I53" s="15">
        <f>VLOOKUP(B53,[1]Brokers!$B$8:$N$59,13,0)</f>
        <v>0</v>
      </c>
      <c r="J53" s="22">
        <f>VLOOKUP(B53,[1]Brokers!$B$8:$O$59,14,0)</f>
        <v>1941163.66</v>
      </c>
      <c r="K53" s="22">
        <v>3645342.76</v>
      </c>
      <c r="L53" s="26">
        <f t="shared" si="2"/>
        <v>2.1188291357559835E-5</v>
      </c>
      <c r="O53" s="19"/>
    </row>
    <row r="54" spans="1:15" x14ac:dyDescent="0.25">
      <c r="A54" s="25">
        <f t="shared" si="1"/>
        <v>39</v>
      </c>
      <c r="B54" s="11" t="s">
        <v>55</v>
      </c>
      <c r="C54" s="12" t="s">
        <v>114</v>
      </c>
      <c r="D54" s="13" t="s">
        <v>13</v>
      </c>
      <c r="E54" s="14"/>
      <c r="F54" s="14"/>
      <c r="G54" s="15">
        <f>VLOOKUP(B54,[1]Brokers!$B$8:$H$59,7,0)</f>
        <v>0</v>
      </c>
      <c r="H54" s="15">
        <v>0</v>
      </c>
      <c r="I54" s="15">
        <f>VLOOKUP(B54,[1]Brokers!$B$8:$N$59,13,0)</f>
        <v>0</v>
      </c>
      <c r="J54" s="22">
        <f>VLOOKUP(B54,[1]Brokers!$B$8:$O$59,14,0)</f>
        <v>0</v>
      </c>
      <c r="K54" s="22">
        <v>1240303</v>
      </c>
      <c r="L54" s="26">
        <f t="shared" si="2"/>
        <v>7.2091715555591635E-6</v>
      </c>
      <c r="O54" s="19"/>
    </row>
    <row r="55" spans="1:15" s="17" customFormat="1" x14ac:dyDescent="0.25">
      <c r="A55" s="25">
        <f t="shared" si="1"/>
        <v>40</v>
      </c>
      <c r="B55" s="11" t="s">
        <v>74</v>
      </c>
      <c r="C55" s="12" t="s">
        <v>75</v>
      </c>
      <c r="D55" s="13" t="s">
        <v>13</v>
      </c>
      <c r="E55" s="14"/>
      <c r="F55" s="14"/>
      <c r="G55" s="15">
        <f>VLOOKUP(B55,[1]Brokers!$B$8:$H$59,7,0)</f>
        <v>284000</v>
      </c>
      <c r="H55" s="15">
        <v>0</v>
      </c>
      <c r="I55" s="15">
        <f>VLOOKUP(B55,[1]Brokers!$B$8:$N$59,13,0)</f>
        <v>0</v>
      </c>
      <c r="J55" s="22">
        <f>VLOOKUP(B55,[1]Brokers!$B$8:$O$59,14,0)</f>
        <v>284000</v>
      </c>
      <c r="K55" s="22">
        <v>1021492</v>
      </c>
      <c r="L55" s="26">
        <f t="shared" si="2"/>
        <v>5.937348430690921E-6</v>
      </c>
      <c r="M55" s="16"/>
      <c r="O55" s="19"/>
    </row>
    <row r="56" spans="1:15" x14ac:dyDescent="0.25">
      <c r="A56" s="25">
        <f t="shared" si="1"/>
        <v>41</v>
      </c>
      <c r="B56" s="11" t="s">
        <v>113</v>
      </c>
      <c r="C56" s="12" t="s">
        <v>112</v>
      </c>
      <c r="D56" s="13" t="s">
        <v>13</v>
      </c>
      <c r="E56" s="13"/>
      <c r="F56" s="14"/>
      <c r="G56" s="15">
        <f>VLOOKUP(B56,[1]Brokers!$B$8:$H$59,7,0)</f>
        <v>6953.74</v>
      </c>
      <c r="H56" s="15">
        <v>0</v>
      </c>
      <c r="I56" s="15">
        <f>VLOOKUP(B56,[1]Brokers!$B$8:$N$59,13,0)</f>
        <v>0</v>
      </c>
      <c r="J56" s="22">
        <f>VLOOKUP(B56,[1]Brokers!$B$8:$O$59,14,0)</f>
        <v>6953.74</v>
      </c>
      <c r="K56" s="22">
        <v>12013.14</v>
      </c>
      <c r="L56" s="26">
        <f t="shared" si="2"/>
        <v>6.9825508106446572E-8</v>
      </c>
      <c r="O56" s="19"/>
    </row>
    <row r="57" spans="1:15" x14ac:dyDescent="0.25">
      <c r="A57" s="25">
        <f t="shared" si="1"/>
        <v>42</v>
      </c>
      <c r="B57" s="11" t="s">
        <v>85</v>
      </c>
      <c r="C57" s="12" t="s">
        <v>86</v>
      </c>
      <c r="D57" s="13" t="s">
        <v>13</v>
      </c>
      <c r="E57" s="14"/>
      <c r="F57" s="14"/>
      <c r="G57" s="15">
        <f>VLOOKUP(B57,[1]Brokers!$B$8:$H$59,7,0)</f>
        <v>0</v>
      </c>
      <c r="H57" s="15">
        <v>0</v>
      </c>
      <c r="I57" s="15">
        <f>VLOOKUP(B57,[1]Brokers!$B$8:$N$59,13,0)</f>
        <v>0</v>
      </c>
      <c r="J57" s="22">
        <f>VLOOKUP(B57,[1]Brokers!$B$8:$O$59,14,0)</f>
        <v>0</v>
      </c>
      <c r="K57" s="22">
        <v>0</v>
      </c>
      <c r="L57" s="26">
        <f t="shared" si="2"/>
        <v>0</v>
      </c>
      <c r="O57" s="19"/>
    </row>
    <row r="58" spans="1:15" x14ac:dyDescent="0.25">
      <c r="A58" s="25">
        <f t="shared" si="1"/>
        <v>43</v>
      </c>
      <c r="B58" s="11" t="s">
        <v>83</v>
      </c>
      <c r="C58" s="12" t="s">
        <v>84</v>
      </c>
      <c r="D58" s="13" t="s">
        <v>13</v>
      </c>
      <c r="E58" s="14"/>
      <c r="F58" s="14"/>
      <c r="G58" s="15">
        <f>VLOOKUP(B58,[1]Brokers!$B$8:$H$59,7,0)</f>
        <v>0</v>
      </c>
      <c r="H58" s="15">
        <v>0</v>
      </c>
      <c r="I58" s="15">
        <f>VLOOKUP(B58,[1]Brokers!$B$8:$N$59,13,0)</f>
        <v>0</v>
      </c>
      <c r="J58" s="22">
        <f>VLOOKUP(B58,[1]Brokers!$B$8:$O$59,14,0)</f>
        <v>0</v>
      </c>
      <c r="K58" s="22">
        <v>0</v>
      </c>
      <c r="L58" s="26">
        <f t="shared" si="2"/>
        <v>0</v>
      </c>
      <c r="O58" s="19"/>
    </row>
    <row r="59" spans="1:15" x14ac:dyDescent="0.25">
      <c r="A59" s="25">
        <v>44</v>
      </c>
      <c r="B59" s="11" t="s">
        <v>49</v>
      </c>
      <c r="C59" s="12" t="s">
        <v>50</v>
      </c>
      <c r="D59" s="13" t="s">
        <v>13</v>
      </c>
      <c r="E59" s="14"/>
      <c r="F59" s="13" t="s">
        <v>13</v>
      </c>
      <c r="G59" s="15">
        <f>VLOOKUP(B59,[1]Brokers!$B$8:$H$59,7,0)</f>
        <v>0</v>
      </c>
      <c r="H59" s="15">
        <v>0</v>
      </c>
      <c r="I59" s="15">
        <f>VLOOKUP(B59,[1]Brokers!$B$8:$N$59,13,0)</f>
        <v>0</v>
      </c>
      <c r="J59" s="22">
        <f>VLOOKUP(B59,[1]Brokers!$B$8:$O$59,14,0)</f>
        <v>0</v>
      </c>
      <c r="K59" s="22">
        <v>0</v>
      </c>
      <c r="L59" s="26">
        <f t="shared" si="2"/>
        <v>0</v>
      </c>
      <c r="O59" s="19"/>
    </row>
    <row r="60" spans="1:15" x14ac:dyDescent="0.25">
      <c r="A60" s="25">
        <v>45</v>
      </c>
      <c r="B60" s="11" t="s">
        <v>90</v>
      </c>
      <c r="C60" s="12" t="s">
        <v>89</v>
      </c>
      <c r="D60" s="13" t="s">
        <v>13</v>
      </c>
      <c r="E60" s="14"/>
      <c r="F60" s="14"/>
      <c r="G60" s="15">
        <f>VLOOKUP(B60,[1]Brokers!$B$8:$H$59,7,0)</f>
        <v>0</v>
      </c>
      <c r="H60" s="15">
        <v>0</v>
      </c>
      <c r="I60" s="15">
        <f>VLOOKUP(B60,[1]Brokers!$B$8:$N$59,13,0)</f>
        <v>0</v>
      </c>
      <c r="J60" s="22">
        <f>VLOOKUP(B60,[1]Brokers!$B$8:$O$59,14,0)</f>
        <v>0</v>
      </c>
      <c r="K60" s="22">
        <v>0</v>
      </c>
      <c r="L60" s="26">
        <f t="shared" si="2"/>
        <v>0</v>
      </c>
      <c r="O60" s="19"/>
    </row>
    <row r="61" spans="1:15" x14ac:dyDescent="0.25">
      <c r="A61" s="25">
        <v>46</v>
      </c>
      <c r="B61" s="11" t="s">
        <v>76</v>
      </c>
      <c r="C61" s="12" t="s">
        <v>77</v>
      </c>
      <c r="D61" s="13" t="s">
        <v>13</v>
      </c>
      <c r="E61" s="14"/>
      <c r="F61" s="14"/>
      <c r="G61" s="15">
        <f>VLOOKUP(B61,[1]Brokers!$B$8:$H$59,7,0)</f>
        <v>0</v>
      </c>
      <c r="H61" s="15">
        <v>0</v>
      </c>
      <c r="I61" s="15">
        <f>VLOOKUP(B61,[1]Brokers!$B$8:$N$59,13,0)</f>
        <v>0</v>
      </c>
      <c r="J61" s="22">
        <f>VLOOKUP(B61,[1]Brokers!$B$8:$O$59,14,0)</f>
        <v>0</v>
      </c>
      <c r="K61" s="22">
        <v>0</v>
      </c>
      <c r="L61" s="26">
        <f t="shared" si="2"/>
        <v>0</v>
      </c>
      <c r="O61" s="19"/>
    </row>
    <row r="62" spans="1:15" x14ac:dyDescent="0.25">
      <c r="A62" s="25">
        <v>47</v>
      </c>
      <c r="B62" s="11" t="s">
        <v>64</v>
      </c>
      <c r="C62" s="12" t="s">
        <v>65</v>
      </c>
      <c r="D62" s="13" t="s">
        <v>13</v>
      </c>
      <c r="E62" s="14"/>
      <c r="F62" s="14"/>
      <c r="G62" s="15">
        <f>VLOOKUP(B62,[1]Brokers!$B$8:$H$59,7,0)</f>
        <v>0</v>
      </c>
      <c r="H62" s="15">
        <v>0</v>
      </c>
      <c r="I62" s="15">
        <f>VLOOKUP(B62,[1]Brokers!$B$8:$N$59,13,0)</f>
        <v>0</v>
      </c>
      <c r="J62" s="22">
        <f>VLOOKUP(B62,[1]Brokers!$B$8:$O$59,14,0)</f>
        <v>0</v>
      </c>
      <c r="K62" s="22">
        <v>0</v>
      </c>
      <c r="L62" s="26">
        <f t="shared" si="2"/>
        <v>0</v>
      </c>
      <c r="O62" s="19"/>
    </row>
    <row r="63" spans="1:15" x14ac:dyDescent="0.25">
      <c r="A63" s="25">
        <v>48</v>
      </c>
      <c r="B63" s="11" t="s">
        <v>43</v>
      </c>
      <c r="C63" s="12" t="s">
        <v>44</v>
      </c>
      <c r="D63" s="13" t="s">
        <v>13</v>
      </c>
      <c r="E63" s="14"/>
      <c r="F63" s="14"/>
      <c r="G63" s="15">
        <f>VLOOKUP(B63,[1]Brokers!$B$8:$H$59,7,0)</f>
        <v>0</v>
      </c>
      <c r="H63" s="15">
        <v>0</v>
      </c>
      <c r="I63" s="15">
        <f>VLOOKUP(B63,[1]Brokers!$B$8:$N$59,13,0)</f>
        <v>0</v>
      </c>
      <c r="J63" s="22">
        <f>VLOOKUP(B63,[1]Brokers!$B$8:$O$59,14,0)</f>
        <v>0</v>
      </c>
      <c r="K63" s="22">
        <v>0</v>
      </c>
      <c r="L63" s="26">
        <f t="shared" si="2"/>
        <v>0</v>
      </c>
      <c r="O63" s="19"/>
    </row>
    <row r="64" spans="1:15" x14ac:dyDescent="0.25">
      <c r="A64" s="25">
        <v>49</v>
      </c>
      <c r="B64" s="11" t="s">
        <v>106</v>
      </c>
      <c r="C64" s="12" t="s">
        <v>69</v>
      </c>
      <c r="D64" s="13" t="s">
        <v>13</v>
      </c>
      <c r="E64" s="14"/>
      <c r="F64" s="14"/>
      <c r="G64" s="15">
        <f>VLOOKUP(B64,[1]Brokers!$B$8:$H$59,7,0)</f>
        <v>0</v>
      </c>
      <c r="H64" s="15"/>
      <c r="I64" s="15">
        <f>VLOOKUP(B64,[1]Brokers!$B$8:$N$59,13,0)</f>
        <v>0</v>
      </c>
      <c r="J64" s="22">
        <f>VLOOKUP(B64,[1]Brokers!$B$8:$O$59,14,0)</f>
        <v>0</v>
      </c>
      <c r="K64" s="22">
        <v>0</v>
      </c>
      <c r="L64" s="26">
        <f t="shared" si="2"/>
        <v>0</v>
      </c>
      <c r="O64" s="19"/>
    </row>
    <row r="65" spans="1:15" x14ac:dyDescent="0.25">
      <c r="A65" s="25">
        <v>50</v>
      </c>
      <c r="B65" s="11" t="s">
        <v>53</v>
      </c>
      <c r="C65" s="12" t="s">
        <v>54</v>
      </c>
      <c r="D65" s="13" t="s">
        <v>13</v>
      </c>
      <c r="E65" s="13" t="s">
        <v>13</v>
      </c>
      <c r="F65" s="13" t="s">
        <v>13</v>
      </c>
      <c r="G65" s="15">
        <f>VLOOKUP(B65,[1]Brokers!$B$8:$H$59,7,0)</f>
        <v>0</v>
      </c>
      <c r="H65" s="15">
        <v>0</v>
      </c>
      <c r="I65" s="15">
        <f>VLOOKUP(B65,[1]Brokers!$B$8:$N$59,13,0)</f>
        <v>0</v>
      </c>
      <c r="J65" s="22">
        <f>VLOOKUP(B65,[1]Brokers!$B$8:$O$59,14,0)</f>
        <v>0</v>
      </c>
      <c r="K65" s="22">
        <v>0</v>
      </c>
      <c r="L65" s="26">
        <f t="shared" si="2"/>
        <v>0</v>
      </c>
      <c r="O65" s="19"/>
    </row>
    <row r="66" spans="1:15" x14ac:dyDescent="0.25">
      <c r="A66" s="25">
        <v>51</v>
      </c>
      <c r="B66" s="11" t="s">
        <v>119</v>
      </c>
      <c r="C66" s="12" t="s">
        <v>120</v>
      </c>
      <c r="D66" s="13" t="s">
        <v>13</v>
      </c>
      <c r="E66" s="14"/>
      <c r="F66" s="14"/>
      <c r="G66" s="15">
        <f>VLOOKUP(B66,[1]Brokers!$B$8:$H$59,7,0)</f>
        <v>0</v>
      </c>
      <c r="H66" s="15"/>
      <c r="I66" s="15">
        <f>VLOOKUP(B66,[1]Brokers!$B$8:$N$59,13,0)</f>
        <v>0</v>
      </c>
      <c r="J66" s="22">
        <f>VLOOKUP(B66,[1]Brokers!$B$8:$O$59,14,0)</f>
        <v>0</v>
      </c>
      <c r="K66" s="22">
        <v>0</v>
      </c>
      <c r="L66" s="26">
        <v>0</v>
      </c>
      <c r="O66" s="19"/>
    </row>
    <row r="67" spans="1:15" x14ac:dyDescent="0.25">
      <c r="A67" s="25">
        <v>52</v>
      </c>
      <c r="B67" s="11" t="s">
        <v>92</v>
      </c>
      <c r="C67" s="12" t="s">
        <v>99</v>
      </c>
      <c r="D67" s="13" t="s">
        <v>13</v>
      </c>
      <c r="E67" s="14"/>
      <c r="F67" s="14"/>
      <c r="G67" s="15">
        <f>VLOOKUP(B67,[1]Brokers!$B$8:$H$59,7,0)</f>
        <v>0</v>
      </c>
      <c r="H67" s="15">
        <v>0</v>
      </c>
      <c r="I67" s="15">
        <f>VLOOKUP(B67,[1]Brokers!$B$8:$N$59,13,0)</f>
        <v>0</v>
      </c>
      <c r="J67" s="22">
        <f>VLOOKUP(B67,[1]Brokers!$B$8:$O$59,14,0)</f>
        <v>0</v>
      </c>
      <c r="K67" s="22">
        <v>0</v>
      </c>
      <c r="L67" s="26">
        <f>K67/$K$68</f>
        <v>0</v>
      </c>
      <c r="O67" s="19"/>
    </row>
    <row r="68" spans="1:15" ht="16.5" customHeight="1" thickBot="1" x14ac:dyDescent="0.3">
      <c r="A68" s="42" t="s">
        <v>5</v>
      </c>
      <c r="B68" s="43"/>
      <c r="C68" s="44"/>
      <c r="D68" s="27">
        <f>COUNTA(D16:D67)</f>
        <v>52</v>
      </c>
      <c r="E68" s="27">
        <f>COUNTA(E16:E67)</f>
        <v>20</v>
      </c>
      <c r="F68" s="27">
        <f>COUNTA(F16:F67)</f>
        <v>18</v>
      </c>
      <c r="G68" s="31">
        <v>39404616672.5</v>
      </c>
      <c r="H68" s="28">
        <f>SUM(H16:H67)</f>
        <v>0</v>
      </c>
      <c r="I68" s="31">
        <v>21461053406</v>
      </c>
      <c r="J68" s="34">
        <v>60865670078.5</v>
      </c>
      <c r="K68" s="28">
        <v>172045149770.85999</v>
      </c>
      <c r="L68" s="29">
        <f>SUM(L16:L67)</f>
        <v>1.0000000000000004</v>
      </c>
      <c r="M68" s="18"/>
    </row>
    <row r="69" spans="1:15" x14ac:dyDescent="0.25">
      <c r="G69" s="2" t="s">
        <v>110</v>
      </c>
      <c r="J69" s="20"/>
      <c r="L69" s="19"/>
      <c r="M69" s="18"/>
    </row>
    <row r="70" spans="1:15" ht="27.6" customHeight="1" x14ac:dyDescent="0.25">
      <c r="B70" s="36" t="s">
        <v>87</v>
      </c>
      <c r="C70" s="36"/>
      <c r="D70" s="36"/>
      <c r="E70" s="36"/>
      <c r="F70" s="36"/>
      <c r="H70" s="21"/>
      <c r="I70" s="21"/>
      <c r="J70" s="19"/>
      <c r="M70" s="18"/>
    </row>
    <row r="71" spans="1:15" ht="27.6" customHeight="1" x14ac:dyDescent="0.25">
      <c r="C71" s="37"/>
      <c r="D71" s="37"/>
      <c r="E71" s="37"/>
      <c r="F71" s="37"/>
      <c r="J71" s="19"/>
      <c r="K71" s="19"/>
      <c r="M71" s="18"/>
    </row>
    <row r="72" spans="1:15" x14ac:dyDescent="0.25">
      <c r="G72" s="30"/>
      <c r="I72" s="1"/>
      <c r="J72" s="4"/>
      <c r="L72" s="18"/>
      <c r="M72" s="1"/>
    </row>
    <row r="73" spans="1:15" x14ac:dyDescent="0.25">
      <c r="K73" s="4"/>
      <c r="M73" s="18"/>
    </row>
    <row r="75" spans="1:15" x14ac:dyDescent="0.25">
      <c r="K75" s="32"/>
    </row>
    <row r="76" spans="1:15" x14ac:dyDescent="0.25">
      <c r="K76" s="32"/>
    </row>
    <row r="77" spans="1:15" x14ac:dyDescent="0.25">
      <c r="K77" s="32" t="s">
        <v>110</v>
      </c>
    </row>
    <row r="78" spans="1:15" x14ac:dyDescent="0.25">
      <c r="K78" s="33"/>
    </row>
    <row r="126" spans="10:10" x14ac:dyDescent="0.25">
      <c r="J126" s="19"/>
    </row>
  </sheetData>
  <autoFilter ref="A15:M68" xr:uid="{00000000-0009-0000-0000-000000000000}"/>
  <sortState xmlns:xlrd2="http://schemas.microsoft.com/office/spreadsheetml/2017/richdata2" ref="B16:L67">
    <sortCondition descending="1" ref="L16:L67"/>
  </sortState>
  <mergeCells count="15">
    <mergeCell ref="K14:K15"/>
    <mergeCell ref="L14:L15"/>
    <mergeCell ref="D9:I9"/>
    <mergeCell ref="J11:L11"/>
    <mergeCell ref="A12:A15"/>
    <mergeCell ref="B12:B15"/>
    <mergeCell ref="C12:C15"/>
    <mergeCell ref="D12:F14"/>
    <mergeCell ref="K12:L13"/>
    <mergeCell ref="G12:J13"/>
    <mergeCell ref="B70:F70"/>
    <mergeCell ref="C71:F71"/>
    <mergeCell ref="J14:J15"/>
    <mergeCell ref="G14:I14"/>
    <mergeCell ref="A68:C68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2025-03-12T07:07:17Z</cp:lastPrinted>
  <dcterms:created xsi:type="dcterms:W3CDTF">2017-06-09T07:51:20Z</dcterms:created>
  <dcterms:modified xsi:type="dcterms:W3CDTF">2025-03-12T07:20:03Z</dcterms:modified>
</cp:coreProperties>
</file>