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_xlnm.Print_Area" localSheetId="0">'Sheet1'!$A$1:$N$77</definedName>
  </definedNames>
  <calcPr fullCalcOnLoad="1"/>
</workbook>
</file>

<file path=xl/sharedStrings.xml><?xml version="1.0" encoding="utf-8"?>
<sst xmlns="http://schemas.openxmlformats.org/spreadsheetml/2006/main" count="396" uniqueCount="148">
  <si>
    <t>№</t>
  </si>
  <si>
    <t>Компанийн нэр</t>
  </si>
  <si>
    <t>Үйл ажиллагааны чиглэл</t>
  </si>
  <si>
    <t>Брокер, дилер</t>
  </si>
  <si>
    <t>Андеррайтер</t>
  </si>
  <si>
    <t xml:space="preserve">Хөрөнгө оруулалтын зөвлөх </t>
  </si>
  <si>
    <t>Жилийн арилжааны дүн</t>
  </si>
  <si>
    <t xml:space="preserve">"МХБ" ТӨХК-ИЙН ГИШҮҮН КОМПАНИУДЫН АРИЛЖААНЫ ТАЙЛАН </t>
  </si>
  <si>
    <t>Хувьцааны багцын арилжаа</t>
  </si>
  <si>
    <t>●</t>
  </si>
  <si>
    <t xml:space="preserve">Нийт </t>
  </si>
  <si>
    <t>Үсгэн код</t>
  </si>
  <si>
    <t>Нийт арилжаа</t>
  </si>
  <si>
    <t>▪</t>
  </si>
  <si>
    <t xml:space="preserve">Жич: Гишүүдийг тухайн сард хийсэн арилжааны үнийн дүнгээр жагсаав. </t>
  </si>
  <si>
    <t>HUN</t>
  </si>
  <si>
    <t>Хүннү Эмпайр</t>
  </si>
  <si>
    <t>BDSC</t>
  </si>
  <si>
    <t>БиДиСек ХК</t>
  </si>
  <si>
    <t>TCHB</t>
  </si>
  <si>
    <t>Тулгат чандмань баян ХХК</t>
  </si>
  <si>
    <t>GLMT</t>
  </si>
  <si>
    <t>Голомт секюритиз ХХК</t>
  </si>
  <si>
    <t>DELG</t>
  </si>
  <si>
    <t>Дэлгэрхангай секюритиз ХХК</t>
  </si>
  <si>
    <t>MSEC</t>
  </si>
  <si>
    <t>Монсек ХХК</t>
  </si>
  <si>
    <t>STIN</t>
  </si>
  <si>
    <t>Стандарт инвестмент ХХК</t>
  </si>
  <si>
    <t>TDB</t>
  </si>
  <si>
    <t>Ти Ди Би Капитал ХХК</t>
  </si>
  <si>
    <t>GNDX</t>
  </si>
  <si>
    <t>Гендекс ХХК</t>
  </si>
  <si>
    <t>ARGB</t>
  </si>
  <si>
    <t>Аргай бэст ХХК</t>
  </si>
  <si>
    <t>TNGR</t>
  </si>
  <si>
    <t>Тэнгэр капитал ХХК</t>
  </si>
  <si>
    <t>MIBG</t>
  </si>
  <si>
    <t>Эм Ай Би Жи ХХК</t>
  </si>
  <si>
    <t>BULG</t>
  </si>
  <si>
    <t>Булган брокер ХХК</t>
  </si>
  <si>
    <t>ECM</t>
  </si>
  <si>
    <t>Евразиа капитал монголиа ХХК</t>
  </si>
  <si>
    <t>GATR</t>
  </si>
  <si>
    <t>Гацуурт трейд ХХК</t>
  </si>
  <si>
    <t>NSEC</t>
  </si>
  <si>
    <t>Нэйшнл сэкюритис ХХК</t>
  </si>
  <si>
    <t>DRBR</t>
  </si>
  <si>
    <t>Дархан брокер ХХК</t>
  </si>
  <si>
    <t>ARD</t>
  </si>
  <si>
    <t>Ард капитал групп ХХК</t>
  </si>
  <si>
    <t>ZRGD</t>
  </si>
  <si>
    <t>Зэргэд ХХК</t>
  </si>
  <si>
    <t>MERG</t>
  </si>
  <si>
    <t>Мэргэн санаа ХХК</t>
  </si>
  <si>
    <t>BZIN</t>
  </si>
  <si>
    <t>Дэү Секьюритис Монгол</t>
  </si>
  <si>
    <t>BUMB</t>
  </si>
  <si>
    <t>Бумбат-Алтай ХХК</t>
  </si>
  <si>
    <t>SANR</t>
  </si>
  <si>
    <t>Санар ХХК</t>
  </si>
  <si>
    <t>APS</t>
  </si>
  <si>
    <t>Азиа Пасифик секьюритис ХХК</t>
  </si>
  <si>
    <t>BATS</t>
  </si>
  <si>
    <t>Батс ХХК</t>
  </si>
  <si>
    <t>GAUL</t>
  </si>
  <si>
    <t>Гаүли ХХК</t>
  </si>
  <si>
    <t>GDEV</t>
  </si>
  <si>
    <t>Гранддевелопмент ХХК</t>
  </si>
  <si>
    <t>UNDR</t>
  </si>
  <si>
    <t>Өндөрхаан инвест ХХК</t>
  </si>
  <si>
    <t>MSDQ</t>
  </si>
  <si>
    <t>Масдак ХХК</t>
  </si>
  <si>
    <t>MNET</t>
  </si>
  <si>
    <t>Монет ХХК</t>
  </si>
  <si>
    <t>TABO</t>
  </si>
  <si>
    <t>Таван богд ХХК</t>
  </si>
  <si>
    <t>ALTN</t>
  </si>
  <si>
    <t>Алтан хоромсог ХХК</t>
  </si>
  <si>
    <t>MICC</t>
  </si>
  <si>
    <t>Эм Ай Си Си ХХК</t>
  </si>
  <si>
    <t>GDSC</t>
  </si>
  <si>
    <t>Гүүдсек ХХК</t>
  </si>
  <si>
    <t>GLOB</t>
  </si>
  <si>
    <t>Глобал ассет ХХК</t>
  </si>
  <si>
    <t>MONG</t>
  </si>
  <si>
    <t>Монгол секюритиес ХК</t>
  </si>
  <si>
    <t>BSK</t>
  </si>
  <si>
    <t>BLUE SKY</t>
  </si>
  <si>
    <t>ZGB</t>
  </si>
  <si>
    <t>Зэт жи би ХХК</t>
  </si>
  <si>
    <t>ACE</t>
  </si>
  <si>
    <t>АСЕ энд Т Капитал ХХК</t>
  </si>
  <si>
    <t>BLMB</t>
  </si>
  <si>
    <t>Блүмсбюри секюритиес ХХК</t>
  </si>
  <si>
    <t>CAPM</t>
  </si>
  <si>
    <t>Капитал маркет корпораци ХХК</t>
  </si>
  <si>
    <t>GNN</t>
  </si>
  <si>
    <t>ГОВИЙН НОЁН НУРУУ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</si>
  <si>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</si>
  <si>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</si>
  <si>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</si>
  <si>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</si>
  <si>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</si>
  <si>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</si>
  <si>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</si>
  <si>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</si>
  <si>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</si>
  <si>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</si>
  <si>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FCX</t>
  </si>
  <si>
    <t>Эф Си Икс ХХК</t>
  </si>
  <si>
    <t>USEC</t>
  </si>
  <si>
    <t>Юнайтед секьюритс ХХК</t>
  </si>
  <si>
    <t>BKHE</t>
  </si>
  <si>
    <t>Бага хээр ХХК</t>
  </si>
  <si>
    <t>ABJY</t>
  </si>
  <si>
    <t>АБЖЯ ХХК</t>
  </si>
  <si>
    <t>BBSS</t>
  </si>
  <si>
    <t>Би Би Эс Эс ХХК</t>
  </si>
  <si>
    <t>BLAC</t>
  </si>
  <si>
    <t>Блэкстоун интернэйшнл ХХК</t>
  </si>
  <si>
    <t>DGSN</t>
  </si>
  <si>
    <t>Догсон ХХК</t>
  </si>
  <si>
    <t>FRON</t>
  </si>
  <si>
    <t>Фронтиер ХХК</t>
  </si>
  <si>
    <t>ITR</t>
  </si>
  <si>
    <t>Ай трейд ХХК</t>
  </si>
  <si>
    <t>PREV</t>
  </si>
  <si>
    <t>Превалент ХХК</t>
  </si>
  <si>
    <t>SECP</t>
  </si>
  <si>
    <t>СИКАП</t>
  </si>
  <si>
    <t>SGC</t>
  </si>
  <si>
    <t>Эс Жи Капитал ХХК</t>
  </si>
  <si>
    <t>TTOL</t>
  </si>
  <si>
    <t>Таван Толгойн Хишиг</t>
  </si>
  <si>
    <t>TTR</t>
  </si>
  <si>
    <t>Түшиг траст ХХК</t>
  </si>
  <si>
    <t>ZEUS</t>
  </si>
  <si>
    <t>Зюс капитал ХХК</t>
  </si>
  <si>
    <t>Эзлэх хувь</t>
  </si>
  <si>
    <t>БОНД АНХДАГЧ</t>
  </si>
  <si>
    <t>Үнэт цаасны хоёрдогч зах зээлийн арилжаа</t>
  </si>
  <si>
    <t>Хувьцаа</t>
  </si>
  <si>
    <t>Бонд</t>
  </si>
  <si>
    <t>Ард секьюритиз ХХК</t>
  </si>
  <si>
    <t>ХУВЬЦААНЫ АНХДАГЧ</t>
  </si>
  <si>
    <t xml:space="preserve">2016 оны 1 дүгээр сарын 31-ний байдлаар </t>
  </si>
  <si>
    <t>1-р сарын арилжааны дүн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</si>
</sst>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164" fontId="45" fillId="0" borderId="0" xfId="42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64" fontId="47" fillId="33" borderId="0" xfId="42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43" fontId="3" fillId="2" borderId="12" xfId="42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43" fontId="2" fillId="2" borderId="13" xfId="42" applyFont="1" applyFill="1" applyBorder="1" applyAlignment="1">
      <alignment vertical="center" wrapText="1"/>
    </xf>
    <xf numFmtId="9" fontId="44" fillId="34" borderId="14" xfId="59" applyFont="1" applyFill="1" applyBorder="1" applyAlignment="1">
      <alignment horizontal="center" vertical="center" wrapText="1"/>
    </xf>
    <xf numFmtId="9" fontId="3" fillId="34" borderId="15" xfId="59" applyFont="1" applyFill="1" applyBorder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vertical="top"/>
    </xf>
    <xf numFmtId="43" fontId="44" fillId="34" borderId="13" xfId="42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43" fontId="44" fillId="0" borderId="0" xfId="0" applyNumberFormat="1" applyFont="1" applyAlignment="1">
      <alignment horizontal="center" vertical="center" wrapText="1"/>
    </xf>
    <xf numFmtId="43" fontId="44" fillId="0" borderId="0" xfId="42" applyFont="1" applyAlignment="1">
      <alignment horizontal="center" vertical="center"/>
    </xf>
    <xf numFmtId="43" fontId="47" fillId="2" borderId="10" xfId="42" applyFont="1" applyFill="1" applyBorder="1" applyAlignment="1">
      <alignment horizontal="center" vertical="center"/>
    </xf>
    <xf numFmtId="43" fontId="44" fillId="2" borderId="10" xfId="42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43" fontId="3" fillId="2" borderId="12" xfId="42" applyFont="1" applyFill="1" applyBorder="1" applyAlignment="1">
      <alignment vertical="center"/>
    </xf>
    <xf numFmtId="43" fontId="44" fillId="0" borderId="0" xfId="0" applyNumberFormat="1" applyFont="1" applyAlignment="1">
      <alignment horizontal="center" vertical="center"/>
    </xf>
    <xf numFmtId="43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3" fontId="44" fillId="0" borderId="0" xfId="42" applyFont="1" applyAlignment="1">
      <alignment horizontal="center" vertical="center" wrapText="1"/>
    </xf>
    <xf numFmtId="43" fontId="47" fillId="0" borderId="0" xfId="42" applyFont="1" applyAlignment="1">
      <alignment horizontal="center" vertical="center" wrapText="1"/>
    </xf>
    <xf numFmtId="43" fontId="44" fillId="33" borderId="0" xfId="42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53162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.Membership\MEMBER%20STATISTIC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Sheet1"/>
      <sheetName val="Sheet2"/>
      <sheetName val="Ner uurchilsun"/>
      <sheetName val="Upper name"/>
    </sheetNames>
    <sheetDataSet>
      <sheetData sheetId="14">
        <row r="4">
          <cell r="C4" t="str">
            <v>ABJY</v>
          </cell>
          <cell r="D4" t="str">
            <v>АБЖЯ ХХК</v>
          </cell>
        </row>
        <row r="5">
          <cell r="C5" t="str">
            <v>APS</v>
          </cell>
          <cell r="D5" t="str">
            <v>Азиа Пасифик секьюритис ХХК</v>
          </cell>
        </row>
        <row r="6">
          <cell r="C6" t="str">
            <v>ITR</v>
          </cell>
          <cell r="D6" t="str">
            <v>Ай трейд ХХК</v>
          </cell>
        </row>
        <row r="7">
          <cell r="C7" t="str">
            <v>ALTN</v>
          </cell>
          <cell r="D7" t="str">
            <v>Алтан хоромсог ХХК</v>
          </cell>
        </row>
        <row r="8">
          <cell r="C8" t="str">
            <v>ARGB</v>
          </cell>
          <cell r="D8" t="str">
            <v>Аргай бэст ХХК</v>
          </cell>
        </row>
        <row r="9">
          <cell r="C9" t="str">
            <v>ARD</v>
          </cell>
          <cell r="D9" t="str">
            <v>Ард капитал групп ХХК</v>
          </cell>
        </row>
        <row r="10">
          <cell r="C10" t="str">
            <v>ACE</v>
          </cell>
          <cell r="D10" t="str">
            <v>АСЕ энд Т Капитал ХХК</v>
          </cell>
        </row>
        <row r="11">
          <cell r="C11" t="str">
            <v>BKHE</v>
          </cell>
          <cell r="D11" t="str">
            <v>Бага хээр ХХК</v>
          </cell>
        </row>
        <row r="12">
          <cell r="C12" t="str">
            <v>BATS</v>
          </cell>
          <cell r="D12" t="str">
            <v>Батс ХХК</v>
          </cell>
        </row>
        <row r="13">
          <cell r="C13" t="str">
            <v>BBSS</v>
          </cell>
          <cell r="D13" t="str">
            <v>Би Би Эс Эс ХХК</v>
          </cell>
        </row>
        <row r="14">
          <cell r="C14" t="str">
            <v>BDSC</v>
          </cell>
          <cell r="D14" t="str">
            <v>БиДиСек ХК</v>
          </cell>
        </row>
        <row r="15">
          <cell r="C15" t="str">
            <v>BLMB</v>
          </cell>
          <cell r="D15" t="str">
            <v>Блүмсбюри секюритиес ХХК </v>
          </cell>
        </row>
        <row r="16">
          <cell r="C16" t="str">
            <v>BLAC</v>
          </cell>
          <cell r="D16" t="str">
            <v>Блэкстоун интернэйшнл ХХК</v>
          </cell>
        </row>
        <row r="17">
          <cell r="C17" t="str">
            <v>BSK</v>
          </cell>
          <cell r="D17" t="str">
            <v>Блюскай секьюритиз ХК</v>
          </cell>
        </row>
        <row r="18">
          <cell r="C18" t="str">
            <v>BULG</v>
          </cell>
          <cell r="D18" t="str">
            <v>Булган брокер ХХК</v>
          </cell>
        </row>
        <row r="19">
          <cell r="C19" t="str">
            <v>BUMB</v>
          </cell>
          <cell r="D19" t="str">
            <v>Бумбат-Алтай ХХК</v>
          </cell>
        </row>
        <row r="20">
          <cell r="C20" t="str">
            <v>GAUL</v>
          </cell>
          <cell r="D20" t="str">
            <v>Гаүли ХХК</v>
          </cell>
        </row>
        <row r="21">
          <cell r="C21" t="str">
            <v>GATR</v>
          </cell>
          <cell r="D21" t="str">
            <v>Гацуурт трейд ХХК</v>
          </cell>
        </row>
        <row r="22">
          <cell r="C22" t="str">
            <v>GNDX</v>
          </cell>
          <cell r="D22" t="str">
            <v>Гендекс ХХК</v>
          </cell>
        </row>
        <row r="23">
          <cell r="C23" t="str">
            <v>GLOB</v>
          </cell>
          <cell r="D23" t="str">
            <v>Глобал ассет ХХК</v>
          </cell>
        </row>
        <row r="24">
          <cell r="C24" t="str">
            <v>GNN</v>
          </cell>
          <cell r="D24" t="str">
            <v>Говийн ноён нуруу ХХК</v>
          </cell>
        </row>
        <row r="25">
          <cell r="C25" t="str">
            <v>GLMT</v>
          </cell>
          <cell r="D25" t="str">
            <v>Голомт секюритиз ХХК</v>
          </cell>
        </row>
        <row r="26">
          <cell r="C26" t="str">
            <v>GDEV</v>
          </cell>
          <cell r="D26" t="str">
            <v>Гранддевелопмент ХХК</v>
          </cell>
        </row>
        <row r="27">
          <cell r="C27" t="str">
            <v>GDSC</v>
          </cell>
          <cell r="D27" t="str">
            <v>Гүүдсек ХХК</v>
          </cell>
        </row>
        <row r="28">
          <cell r="C28" t="str">
            <v>DRBR</v>
          </cell>
          <cell r="D28" t="str">
            <v>Дархан брокер ХХК</v>
          </cell>
        </row>
        <row r="29">
          <cell r="C29" t="str">
            <v>DCF</v>
          </cell>
          <cell r="D29" t="str">
            <v>Ди Си Эф ХХК</v>
          </cell>
        </row>
        <row r="30">
          <cell r="C30" t="str">
            <v>DGSN</v>
          </cell>
          <cell r="D30" t="str">
            <v>Догсон ХХК</v>
          </cell>
        </row>
        <row r="31">
          <cell r="C31" t="str">
            <v>DELG</v>
          </cell>
          <cell r="D31" t="str">
            <v>Дэлгэрхангай секюритиз ХХК</v>
          </cell>
        </row>
        <row r="32">
          <cell r="C32" t="str">
            <v>BZIN</v>
          </cell>
          <cell r="D32" t="str">
            <v>Дэү Секьюритис Монгол ХХК</v>
          </cell>
        </row>
        <row r="33">
          <cell r="C33" t="str">
            <v>ECM</v>
          </cell>
          <cell r="D33" t="str">
            <v>Евразиа капитал холдинг ХК</v>
          </cell>
        </row>
        <row r="34">
          <cell r="C34" t="str">
            <v>ZRGD</v>
          </cell>
          <cell r="D34" t="str">
            <v>Зэргэд ХХК</v>
          </cell>
        </row>
        <row r="35">
          <cell r="C35" t="str">
            <v>ZGB</v>
          </cell>
          <cell r="D35" t="str">
            <v>Зэт жи би ХХК</v>
          </cell>
        </row>
        <row r="36">
          <cell r="C36" t="str">
            <v>ZEUS</v>
          </cell>
          <cell r="D36" t="str">
            <v>Зюс капитал ХХК</v>
          </cell>
        </row>
        <row r="37">
          <cell r="C37" t="str">
            <v>CAPM</v>
          </cell>
          <cell r="D37" t="str">
            <v>Капитал маркет корпораци ХХК</v>
          </cell>
        </row>
        <row r="38">
          <cell r="C38" t="str">
            <v>LFTI</v>
          </cell>
          <cell r="D38" t="str">
            <v>Лайфтайм инвестмент ХХК</v>
          </cell>
        </row>
        <row r="39">
          <cell r="C39" t="str">
            <v>MSDQ</v>
          </cell>
          <cell r="D39" t="str">
            <v>Масдак ХХК</v>
          </cell>
        </row>
        <row r="40">
          <cell r="C40" t="str">
            <v>MONG</v>
          </cell>
          <cell r="D40" t="str">
            <v>Монгол секюритиес ХК</v>
          </cell>
        </row>
        <row r="41">
          <cell r="C41" t="str">
            <v>MNET</v>
          </cell>
          <cell r="D41" t="str">
            <v>Монет капитал ХХК</v>
          </cell>
        </row>
        <row r="42">
          <cell r="C42" t="str">
            <v>MSEC</v>
          </cell>
          <cell r="D42" t="str">
            <v>Монсек ХХК</v>
          </cell>
        </row>
        <row r="43">
          <cell r="C43" t="str">
            <v>MERG</v>
          </cell>
          <cell r="D43" t="str">
            <v>Мэргэн санаа ХХК</v>
          </cell>
        </row>
        <row r="44">
          <cell r="C44" t="str">
            <v>NOVL</v>
          </cell>
          <cell r="D44" t="str">
            <v>Новел инвестмент ХХК</v>
          </cell>
        </row>
        <row r="45">
          <cell r="C45" t="str">
            <v>NSEC</v>
          </cell>
          <cell r="D45" t="str">
            <v>Нэйшнл секюритис ХХК</v>
          </cell>
        </row>
        <row r="46">
          <cell r="C46" t="str">
            <v>UNDR</v>
          </cell>
          <cell r="D46" t="str">
            <v>Өндөрхаан инвест ХХК</v>
          </cell>
        </row>
        <row r="47">
          <cell r="C47" t="str">
            <v>PREV</v>
          </cell>
          <cell r="D47" t="str">
            <v>Превалент ХХК</v>
          </cell>
        </row>
        <row r="48">
          <cell r="C48" t="str">
            <v>SANR</v>
          </cell>
          <cell r="D48" t="str">
            <v>Санар ХХК</v>
          </cell>
        </row>
        <row r="49">
          <cell r="C49" t="str">
            <v>SECP</v>
          </cell>
          <cell r="D49" t="str">
            <v>Сикап ХХК</v>
          </cell>
        </row>
        <row r="50">
          <cell r="C50" t="str">
            <v>STIN</v>
          </cell>
          <cell r="D50" t="str">
            <v>Стандарт инвестмент ХХК</v>
          </cell>
        </row>
        <row r="51">
          <cell r="C51" t="str">
            <v>TABO</v>
          </cell>
          <cell r="D51" t="str">
            <v>Таван богд ХХК</v>
          </cell>
        </row>
        <row r="52">
          <cell r="C52" t="str">
            <v>TTOL</v>
          </cell>
          <cell r="D52" t="str">
            <v>Тавантолгой хишиг ХХК</v>
          </cell>
        </row>
        <row r="53">
          <cell r="C53" t="str">
            <v>TDB</v>
          </cell>
          <cell r="D53" t="str">
            <v>Ти Ди Би Капитал ХХК</v>
          </cell>
        </row>
        <row r="54">
          <cell r="C54" t="str">
            <v>TCHB</v>
          </cell>
          <cell r="D54" t="str">
            <v>Тулгат чандмань баян ХХК</v>
          </cell>
        </row>
        <row r="55">
          <cell r="C55" t="str">
            <v>TTR</v>
          </cell>
          <cell r="D55" t="str">
            <v>Түшиг траст ХХК</v>
          </cell>
        </row>
        <row r="56">
          <cell r="C56" t="str">
            <v>TNGR</v>
          </cell>
          <cell r="D56" t="str">
            <v>Тэнгэр капитал ХХК</v>
          </cell>
        </row>
        <row r="57">
          <cell r="C57" t="str">
            <v>FINL</v>
          </cell>
          <cell r="D57" t="str">
            <v>Финанс линк групп ХХК</v>
          </cell>
        </row>
        <row r="58">
          <cell r="C58" t="str">
            <v>FRON</v>
          </cell>
          <cell r="D58" t="str">
            <v>Фронтиер ХХК</v>
          </cell>
        </row>
        <row r="59">
          <cell r="C59" t="str">
            <v>HUN</v>
          </cell>
          <cell r="D59" t="str">
            <v>Хүннү Эмпайр ХХК</v>
          </cell>
        </row>
        <row r="60">
          <cell r="C60" t="str">
            <v>MIBG</v>
          </cell>
          <cell r="D60" t="str">
            <v>Эм Ай Би Жи ХХК</v>
          </cell>
        </row>
        <row r="61">
          <cell r="C61" t="str">
            <v>MICC</v>
          </cell>
          <cell r="D61" t="str">
            <v>Эм Ай Си Си ХХК</v>
          </cell>
        </row>
        <row r="62">
          <cell r="C62" t="str">
            <v>MWTS</v>
          </cell>
          <cell r="D62" t="str">
            <v>Эм Даблью Ти Эс ХХК</v>
          </cell>
        </row>
        <row r="63">
          <cell r="C63" t="str">
            <v>SGC</v>
          </cell>
          <cell r="D63" t="str">
            <v>Эс Жи Капитал ХХК</v>
          </cell>
        </row>
        <row r="64">
          <cell r="C64" t="str">
            <v>FCX</v>
          </cell>
          <cell r="D64" t="str">
            <v>Эф Си Икс ХХК</v>
          </cell>
        </row>
        <row r="65">
          <cell r="C65" t="str">
            <v>USEC</v>
          </cell>
          <cell r="D65" t="str">
            <v>Юнайтэд секьюритс ХХК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10">
        <row r="9">
          <cell r="B9" t="str">
            <v>ACE</v>
          </cell>
          <cell r="C9" t="str">
            <v>АСЕ энд Т Капитал ХХК</v>
          </cell>
          <cell r="D9">
            <v>99</v>
          </cell>
          <cell r="E9">
            <v>354445</v>
          </cell>
          <cell r="F9">
            <v>0</v>
          </cell>
          <cell r="G9">
            <v>0</v>
          </cell>
          <cell r="H9">
            <v>354445</v>
          </cell>
          <cell r="M9">
            <v>13156</v>
          </cell>
          <cell r="N9">
            <v>2433860</v>
          </cell>
          <cell r="Q9">
            <v>2433860</v>
          </cell>
          <cell r="Y9">
            <v>13255</v>
          </cell>
          <cell r="Z9">
            <v>2788305</v>
          </cell>
        </row>
        <row r="10">
          <cell r="B10" t="str">
            <v>ALTN</v>
          </cell>
          <cell r="C10" t="str">
            <v>Алтан хоромсог ХХК</v>
          </cell>
          <cell r="D10">
            <v>275</v>
          </cell>
          <cell r="E10">
            <v>1103900</v>
          </cell>
          <cell r="F10">
            <v>3491</v>
          </cell>
          <cell r="G10">
            <v>658214</v>
          </cell>
          <cell r="H10">
            <v>1762114</v>
          </cell>
          <cell r="Q10">
            <v>0</v>
          </cell>
          <cell r="X10">
            <v>0</v>
          </cell>
          <cell r="Y10">
            <v>3766</v>
          </cell>
          <cell r="Z10">
            <v>1765605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295</v>
          </cell>
          <cell r="E11">
            <v>156645</v>
          </cell>
          <cell r="F11">
            <v>4325</v>
          </cell>
          <cell r="G11">
            <v>14476750</v>
          </cell>
          <cell r="H11">
            <v>14633395</v>
          </cell>
          <cell r="M11">
            <v>15902</v>
          </cell>
          <cell r="N11">
            <v>2941870</v>
          </cell>
          <cell r="Q11">
            <v>2941870</v>
          </cell>
          <cell r="X11">
            <v>0</v>
          </cell>
          <cell r="Y11">
            <v>20522</v>
          </cell>
          <cell r="Z11">
            <v>17579590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3169</v>
          </cell>
          <cell r="E12">
            <v>8997900</v>
          </cell>
          <cell r="F12">
            <v>4092</v>
          </cell>
          <cell r="G12">
            <v>2436119.5</v>
          </cell>
          <cell r="H12">
            <v>11434019.5</v>
          </cell>
          <cell r="M12">
            <v>13500</v>
          </cell>
          <cell r="N12">
            <v>2497500</v>
          </cell>
          <cell r="Q12">
            <v>2497500</v>
          </cell>
          <cell r="X12">
            <v>0</v>
          </cell>
          <cell r="Y12">
            <v>20761</v>
          </cell>
          <cell r="Z12">
            <v>13935611.5</v>
          </cell>
        </row>
        <row r="13">
          <cell r="B13" t="str">
            <v>ARGB</v>
          </cell>
          <cell r="C13" t="str">
            <v>Аргай бэст ХХК</v>
          </cell>
          <cell r="D13">
            <v>2766</v>
          </cell>
          <cell r="E13">
            <v>983461.52</v>
          </cell>
          <cell r="F13">
            <v>3319</v>
          </cell>
          <cell r="G13">
            <v>4564294</v>
          </cell>
          <cell r="H13">
            <v>5547755.52</v>
          </cell>
          <cell r="M13">
            <v>10400</v>
          </cell>
          <cell r="N13">
            <v>1924000</v>
          </cell>
          <cell r="Q13">
            <v>1924000</v>
          </cell>
          <cell r="X13">
            <v>0</v>
          </cell>
          <cell r="Y13">
            <v>16485</v>
          </cell>
          <cell r="Z13">
            <v>7475074.52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Q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Q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57543</v>
          </cell>
          <cell r="E16">
            <v>30664439.65</v>
          </cell>
          <cell r="F16">
            <v>42955</v>
          </cell>
          <cell r="G16">
            <v>41158619.2</v>
          </cell>
          <cell r="H16">
            <v>71823058.85</v>
          </cell>
          <cell r="M16">
            <v>1775935</v>
          </cell>
          <cell r="N16">
            <v>328547975</v>
          </cell>
          <cell r="Q16">
            <v>328547975</v>
          </cell>
          <cell r="R16">
            <v>979</v>
          </cell>
          <cell r="S16">
            <v>93042008</v>
          </cell>
          <cell r="V16">
            <v>20</v>
          </cell>
          <cell r="W16">
            <v>2000000</v>
          </cell>
          <cell r="X16">
            <v>2000000</v>
          </cell>
          <cell r="Y16">
            <v>1877432</v>
          </cell>
          <cell r="Z16">
            <v>495455996.85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Q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Q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386</v>
          </cell>
          <cell r="E19">
            <v>1594050</v>
          </cell>
          <cell r="F19">
            <v>0</v>
          </cell>
          <cell r="G19">
            <v>0</v>
          </cell>
          <cell r="H19">
            <v>1594050</v>
          </cell>
          <cell r="Q19">
            <v>0</v>
          </cell>
          <cell r="X19">
            <v>0</v>
          </cell>
          <cell r="Y19">
            <v>386</v>
          </cell>
          <cell r="Z19">
            <v>1594050</v>
          </cell>
        </row>
        <row r="20">
          <cell r="B20" t="str">
            <v>BSK</v>
          </cell>
          <cell r="C20" t="str">
            <v>BLUE SKY</v>
          </cell>
          <cell r="D20">
            <v>32</v>
          </cell>
          <cell r="E20">
            <v>92800</v>
          </cell>
          <cell r="F20">
            <v>0</v>
          </cell>
          <cell r="G20">
            <v>0</v>
          </cell>
          <cell r="H20">
            <v>92800</v>
          </cell>
          <cell r="M20">
            <v>3774</v>
          </cell>
          <cell r="N20">
            <v>698190</v>
          </cell>
          <cell r="Q20">
            <v>698190</v>
          </cell>
          <cell r="X20">
            <v>0</v>
          </cell>
          <cell r="Y20">
            <v>3806</v>
          </cell>
          <cell r="Z20">
            <v>790990</v>
          </cell>
        </row>
        <row r="21">
          <cell r="B21" t="str">
            <v>BULG</v>
          </cell>
          <cell r="C21" t="str">
            <v>Булган брокер ХХК</v>
          </cell>
          <cell r="D21">
            <v>1559</v>
          </cell>
          <cell r="E21">
            <v>5888594</v>
          </cell>
          <cell r="F21">
            <v>1564</v>
          </cell>
          <cell r="G21">
            <v>7612650</v>
          </cell>
          <cell r="H21">
            <v>13501244</v>
          </cell>
          <cell r="Q21">
            <v>0</v>
          </cell>
          <cell r="X21">
            <v>0</v>
          </cell>
          <cell r="Y21">
            <v>3123</v>
          </cell>
          <cell r="Z21">
            <v>13502808</v>
          </cell>
        </row>
        <row r="22">
          <cell r="B22" t="str">
            <v>BUMB</v>
          </cell>
          <cell r="C22" t="str">
            <v>Бумбат-Алтай ХХК</v>
          </cell>
          <cell r="D22">
            <v>639</v>
          </cell>
          <cell r="E22">
            <v>4814925.75</v>
          </cell>
          <cell r="F22">
            <v>1399</v>
          </cell>
          <cell r="G22">
            <v>2549000</v>
          </cell>
          <cell r="H22">
            <v>7363925.75</v>
          </cell>
          <cell r="M22">
            <v>6020</v>
          </cell>
          <cell r="N22">
            <v>1113700</v>
          </cell>
          <cell r="Q22">
            <v>1113700</v>
          </cell>
          <cell r="X22">
            <v>0</v>
          </cell>
          <cell r="Y22">
            <v>8058</v>
          </cell>
          <cell r="Z22">
            <v>8479024.75</v>
          </cell>
        </row>
        <row r="23">
          <cell r="B23" t="str">
            <v>BZIN</v>
          </cell>
          <cell r="C23" t="str">
            <v>Дэү Секьюритис Монгол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Q23">
            <v>0</v>
          </cell>
          <cell r="R23">
            <v>2376</v>
          </cell>
          <cell r="S23">
            <v>219960576</v>
          </cell>
          <cell r="T23">
            <v>2186</v>
          </cell>
          <cell r="U23">
            <v>212225700</v>
          </cell>
          <cell r="V23">
            <v>4036</v>
          </cell>
          <cell r="W23">
            <v>392926050</v>
          </cell>
          <cell r="X23">
            <v>605151750</v>
          </cell>
          <cell r="Y23">
            <v>8598</v>
          </cell>
          <cell r="Z23">
            <v>825112326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151111</v>
          </cell>
          <cell r="N24">
            <v>27955535</v>
          </cell>
          <cell r="Q24">
            <v>27955535</v>
          </cell>
          <cell r="X24">
            <v>0</v>
          </cell>
          <cell r="Y24">
            <v>151111</v>
          </cell>
          <cell r="Z24">
            <v>27955535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Q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2868</v>
          </cell>
          <cell r="E26">
            <v>50953560</v>
          </cell>
          <cell r="F26">
            <v>5672</v>
          </cell>
          <cell r="G26">
            <v>33252160</v>
          </cell>
          <cell r="H26">
            <v>84205720</v>
          </cell>
          <cell r="M26">
            <v>19942</v>
          </cell>
          <cell r="N26">
            <v>3689270</v>
          </cell>
          <cell r="Q26">
            <v>3689270</v>
          </cell>
          <cell r="X26">
            <v>0</v>
          </cell>
          <cell r="Y26">
            <v>28482</v>
          </cell>
          <cell r="Z26">
            <v>87900662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Q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7597</v>
          </cell>
          <cell r="E28">
            <v>26367132.5</v>
          </cell>
          <cell r="F28">
            <v>15866</v>
          </cell>
          <cell r="G28">
            <v>6890090.5</v>
          </cell>
          <cell r="H28">
            <v>33257223</v>
          </cell>
          <cell r="M28">
            <v>3379</v>
          </cell>
          <cell r="N28">
            <v>625115</v>
          </cell>
          <cell r="Q28">
            <v>625115</v>
          </cell>
          <cell r="X28">
            <v>0</v>
          </cell>
          <cell r="Y28">
            <v>26842</v>
          </cell>
          <cell r="Z28">
            <v>33898204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741</v>
          </cell>
          <cell r="G29">
            <v>130923</v>
          </cell>
          <cell r="H29">
            <v>130923</v>
          </cell>
          <cell r="M29">
            <v>10000</v>
          </cell>
          <cell r="N29">
            <v>1850000</v>
          </cell>
          <cell r="Q29">
            <v>1850000</v>
          </cell>
          <cell r="X29">
            <v>0</v>
          </cell>
          <cell r="Y29">
            <v>10741</v>
          </cell>
          <cell r="Z29">
            <v>1981664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Q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Q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Q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570</v>
          </cell>
          <cell r="E33">
            <v>262398</v>
          </cell>
          <cell r="F33">
            <v>920</v>
          </cell>
          <cell r="G33">
            <v>467138</v>
          </cell>
          <cell r="H33">
            <v>729536</v>
          </cell>
          <cell r="M33">
            <v>10881</v>
          </cell>
          <cell r="N33">
            <v>2012985</v>
          </cell>
          <cell r="Q33">
            <v>2012985</v>
          </cell>
          <cell r="X33">
            <v>0</v>
          </cell>
          <cell r="Y33">
            <v>12371</v>
          </cell>
          <cell r="Z33">
            <v>2743441</v>
          </cell>
        </row>
        <row r="34">
          <cell r="B34" t="str">
            <v>GAUL</v>
          </cell>
          <cell r="C34" t="str">
            <v>Гаүли ХХК</v>
          </cell>
          <cell r="D34">
            <v>440962</v>
          </cell>
          <cell r="E34">
            <v>128749695.31</v>
          </cell>
          <cell r="F34">
            <v>377240</v>
          </cell>
          <cell r="G34">
            <v>96327621.56</v>
          </cell>
          <cell r="H34">
            <v>225077316.87</v>
          </cell>
          <cell r="M34">
            <v>13828309</v>
          </cell>
          <cell r="N34">
            <v>2558237165</v>
          </cell>
          <cell r="O34">
            <v>33859363</v>
          </cell>
          <cell r="P34">
            <v>6263982155</v>
          </cell>
          <cell r="Q34">
            <v>8822219320</v>
          </cell>
          <cell r="X34">
            <v>0</v>
          </cell>
          <cell r="Y34">
            <v>48505874</v>
          </cell>
          <cell r="Z34">
            <v>9047673876.869999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M35">
            <v>4874</v>
          </cell>
          <cell r="N35">
            <v>901690</v>
          </cell>
          <cell r="Q35">
            <v>901690</v>
          </cell>
          <cell r="X35">
            <v>0</v>
          </cell>
          <cell r="Y35">
            <v>4874</v>
          </cell>
          <cell r="Z35">
            <v>901690</v>
          </cell>
        </row>
        <row r="36">
          <cell r="B36" t="str">
            <v>GDSC</v>
          </cell>
          <cell r="C36" t="str">
            <v>Гүүдсек ХХК</v>
          </cell>
          <cell r="D36">
            <v>0</v>
          </cell>
          <cell r="E36">
            <v>0</v>
          </cell>
          <cell r="F36">
            <v>7533</v>
          </cell>
          <cell r="G36">
            <v>26692950</v>
          </cell>
          <cell r="H36">
            <v>26692950</v>
          </cell>
          <cell r="M36">
            <v>2001</v>
          </cell>
          <cell r="N36">
            <v>370185</v>
          </cell>
          <cell r="Q36">
            <v>370185</v>
          </cell>
          <cell r="X36">
            <v>0</v>
          </cell>
          <cell r="Y36">
            <v>9534</v>
          </cell>
          <cell r="Z36">
            <v>27070668</v>
          </cell>
        </row>
        <row r="37">
          <cell r="B37" t="str">
            <v>GLMT</v>
          </cell>
          <cell r="C37" t="str">
            <v>Голомт секюритиз ХХК</v>
          </cell>
          <cell r="D37">
            <v>3405</v>
          </cell>
          <cell r="E37">
            <v>11763012.97</v>
          </cell>
          <cell r="F37">
            <v>39123</v>
          </cell>
          <cell r="G37">
            <v>11757367.1</v>
          </cell>
          <cell r="H37">
            <v>23520380.07</v>
          </cell>
          <cell r="M37">
            <v>142038</v>
          </cell>
          <cell r="N37">
            <v>26277030</v>
          </cell>
          <cell r="Q37">
            <v>26277030</v>
          </cell>
          <cell r="R37">
            <v>5</v>
          </cell>
          <cell r="S37">
            <v>500000</v>
          </cell>
          <cell r="T37">
            <v>197</v>
          </cell>
          <cell r="U37">
            <v>19382600</v>
          </cell>
          <cell r="V37">
            <v>30</v>
          </cell>
          <cell r="W37">
            <v>3006000</v>
          </cell>
          <cell r="X37">
            <v>22388600</v>
          </cell>
          <cell r="Y37">
            <v>184798</v>
          </cell>
          <cell r="Z37">
            <v>72725133.07</v>
          </cell>
        </row>
        <row r="38">
          <cell r="B38" t="str">
            <v>GNDX</v>
          </cell>
          <cell r="C38" t="str">
            <v>Гендекс ХХК</v>
          </cell>
          <cell r="D38">
            <v>26159</v>
          </cell>
          <cell r="E38">
            <v>92930670</v>
          </cell>
          <cell r="F38">
            <v>0</v>
          </cell>
          <cell r="G38">
            <v>0</v>
          </cell>
          <cell r="H38">
            <v>92930670</v>
          </cell>
          <cell r="Q38">
            <v>0</v>
          </cell>
          <cell r="X38">
            <v>0</v>
          </cell>
          <cell r="Y38">
            <v>26159</v>
          </cell>
          <cell r="Z38">
            <v>92930670</v>
          </cell>
        </row>
        <row r="39">
          <cell r="B39" t="str">
            <v>GNN</v>
          </cell>
          <cell r="C39" t="str">
            <v>ГОВИЙН НОЁН НУРУУ</v>
          </cell>
          <cell r="D39">
            <v>1097</v>
          </cell>
          <cell r="E39">
            <v>142900</v>
          </cell>
          <cell r="F39">
            <v>260</v>
          </cell>
          <cell r="G39">
            <v>885049</v>
          </cell>
          <cell r="H39">
            <v>1027949</v>
          </cell>
          <cell r="Q39">
            <v>0</v>
          </cell>
          <cell r="X39">
            <v>0</v>
          </cell>
          <cell r="Y39">
            <v>1357</v>
          </cell>
          <cell r="Z39">
            <v>1028209</v>
          </cell>
        </row>
        <row r="40">
          <cell r="B40" t="str">
            <v>HUN</v>
          </cell>
          <cell r="C40" t="str">
            <v>Хүннү Эмпайр ХХК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Q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Q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Q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26</v>
          </cell>
          <cell r="E43">
            <v>31460</v>
          </cell>
          <cell r="F43">
            <v>340</v>
          </cell>
          <cell r="G43">
            <v>281232</v>
          </cell>
          <cell r="H43">
            <v>312692</v>
          </cell>
          <cell r="M43">
            <v>500</v>
          </cell>
          <cell r="N43">
            <v>92500</v>
          </cell>
          <cell r="Q43">
            <v>92500</v>
          </cell>
          <cell r="X43">
            <v>0</v>
          </cell>
          <cell r="Y43">
            <v>866</v>
          </cell>
          <cell r="Z43">
            <v>405532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234</v>
          </cell>
          <cell r="G44">
            <v>259038</v>
          </cell>
          <cell r="H44">
            <v>259038</v>
          </cell>
          <cell r="M44">
            <v>2000</v>
          </cell>
          <cell r="N44">
            <v>370000</v>
          </cell>
          <cell r="Q44">
            <v>370000</v>
          </cell>
          <cell r="X44">
            <v>0</v>
          </cell>
          <cell r="Y44">
            <v>2234</v>
          </cell>
          <cell r="Z44">
            <v>629272</v>
          </cell>
        </row>
        <row r="45">
          <cell r="B45" t="str">
            <v>MICC</v>
          </cell>
          <cell r="C45" t="str">
            <v>Эм Ай Си Си ХХК</v>
          </cell>
          <cell r="D45">
            <v>821</v>
          </cell>
          <cell r="E45">
            <v>1058400</v>
          </cell>
          <cell r="F45">
            <v>0</v>
          </cell>
          <cell r="G45">
            <v>0</v>
          </cell>
          <cell r="H45">
            <v>1058400</v>
          </cell>
          <cell r="Q45">
            <v>0</v>
          </cell>
          <cell r="X45">
            <v>0</v>
          </cell>
          <cell r="Y45">
            <v>821</v>
          </cell>
          <cell r="Z45">
            <v>1058400</v>
          </cell>
        </row>
        <row r="46">
          <cell r="B46" t="str">
            <v>MNET</v>
          </cell>
          <cell r="C46" t="str">
            <v>Ард секюритиз ХХК</v>
          </cell>
          <cell r="D46">
            <v>8848</v>
          </cell>
          <cell r="E46">
            <v>2616180</v>
          </cell>
          <cell r="F46">
            <v>39</v>
          </cell>
          <cell r="G46">
            <v>147264</v>
          </cell>
          <cell r="H46">
            <v>2763444</v>
          </cell>
          <cell r="M46">
            <v>17325674</v>
          </cell>
          <cell r="N46">
            <v>3205249690</v>
          </cell>
          <cell r="Q46">
            <v>3205249690</v>
          </cell>
          <cell r="R46">
            <v>1500</v>
          </cell>
          <cell r="S46">
            <v>145461000</v>
          </cell>
          <cell r="X46">
            <v>0</v>
          </cell>
          <cell r="Y46">
            <v>17336061</v>
          </cell>
          <cell r="Z46">
            <v>3353474173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970</v>
          </cell>
          <cell r="E47">
            <v>1001040</v>
          </cell>
          <cell r="F47">
            <v>1010</v>
          </cell>
          <cell r="G47">
            <v>1039440</v>
          </cell>
          <cell r="H47">
            <v>2040480</v>
          </cell>
          <cell r="M47">
            <v>7200</v>
          </cell>
          <cell r="N47">
            <v>1332000</v>
          </cell>
          <cell r="Q47">
            <v>1332000</v>
          </cell>
          <cell r="X47">
            <v>0</v>
          </cell>
          <cell r="Y47">
            <v>9180</v>
          </cell>
          <cell r="Z47">
            <v>3373490</v>
          </cell>
        </row>
        <row r="48">
          <cell r="B48" t="str">
            <v>MSDQ</v>
          </cell>
          <cell r="C48" t="str">
            <v>Масдак ХХК</v>
          </cell>
          <cell r="D48">
            <v>0</v>
          </cell>
          <cell r="E48">
            <v>0</v>
          </cell>
          <cell r="F48">
            <v>585</v>
          </cell>
          <cell r="G48">
            <v>2382088</v>
          </cell>
          <cell r="H48">
            <v>2382088</v>
          </cell>
          <cell r="Q48">
            <v>0</v>
          </cell>
          <cell r="X48">
            <v>0</v>
          </cell>
          <cell r="Y48">
            <v>585</v>
          </cell>
          <cell r="Z48">
            <v>2382673</v>
          </cell>
        </row>
        <row r="49">
          <cell r="B49" t="str">
            <v>MSEC</v>
          </cell>
          <cell r="C49" t="str">
            <v>Монсек ХХК</v>
          </cell>
          <cell r="D49">
            <v>1126</v>
          </cell>
          <cell r="E49">
            <v>1608897.25</v>
          </cell>
          <cell r="F49">
            <v>12662</v>
          </cell>
          <cell r="G49">
            <v>5477241.04</v>
          </cell>
          <cell r="H49">
            <v>7086138.29</v>
          </cell>
          <cell r="M49">
            <v>8828</v>
          </cell>
          <cell r="N49">
            <v>1633180</v>
          </cell>
          <cell r="Q49">
            <v>1633180</v>
          </cell>
          <cell r="X49">
            <v>0</v>
          </cell>
          <cell r="Y49">
            <v>22616</v>
          </cell>
          <cell r="Z49">
            <v>8731980.29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Q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0</v>
          </cell>
          <cell r="E51">
            <v>0</v>
          </cell>
          <cell r="F51">
            <v>9319</v>
          </cell>
          <cell r="G51">
            <v>2430381.39</v>
          </cell>
          <cell r="H51">
            <v>2430381.39</v>
          </cell>
          <cell r="M51">
            <v>62980</v>
          </cell>
          <cell r="N51">
            <v>11651300</v>
          </cell>
          <cell r="Q51">
            <v>11651300</v>
          </cell>
          <cell r="R51">
            <v>6240</v>
          </cell>
          <cell r="S51">
            <v>581205834</v>
          </cell>
          <cell r="T51">
            <v>9324</v>
          </cell>
          <cell r="U51">
            <v>909546420</v>
          </cell>
          <cell r="V51">
            <v>7589</v>
          </cell>
          <cell r="W51">
            <v>740128320</v>
          </cell>
          <cell r="X51">
            <v>1649674740</v>
          </cell>
          <cell r="Y51">
            <v>95452</v>
          </cell>
          <cell r="Z51">
            <v>2244971574.3900003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116</v>
          </cell>
          <cell r="E52">
            <v>347500</v>
          </cell>
          <cell r="F52">
            <v>7708</v>
          </cell>
          <cell r="G52">
            <v>26021281</v>
          </cell>
          <cell r="H52">
            <v>26368781</v>
          </cell>
          <cell r="Q52">
            <v>0</v>
          </cell>
          <cell r="X52">
            <v>0</v>
          </cell>
          <cell r="Y52">
            <v>7824</v>
          </cell>
          <cell r="Z52">
            <v>26376489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Q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10</v>
          </cell>
          <cell r="E54">
            <v>343000</v>
          </cell>
          <cell r="F54">
            <v>8841</v>
          </cell>
          <cell r="G54">
            <v>29543511.01</v>
          </cell>
          <cell r="H54">
            <v>29886511.01</v>
          </cell>
          <cell r="M54">
            <v>5351</v>
          </cell>
          <cell r="N54">
            <v>989935</v>
          </cell>
          <cell r="Q54">
            <v>989935</v>
          </cell>
          <cell r="X54">
            <v>0</v>
          </cell>
          <cell r="Y54">
            <v>14202</v>
          </cell>
          <cell r="Z54">
            <v>30885287.01</v>
          </cell>
        </row>
        <row r="55">
          <cell r="B55" t="str">
            <v>SECP</v>
          </cell>
          <cell r="C55" t="str">
            <v>СИКАП</v>
          </cell>
          <cell r="D55">
            <v>65</v>
          </cell>
          <cell r="E55">
            <v>18200</v>
          </cell>
          <cell r="F55">
            <v>3000</v>
          </cell>
          <cell r="G55">
            <v>900000</v>
          </cell>
          <cell r="H55">
            <v>918200</v>
          </cell>
          <cell r="M55">
            <v>226961</v>
          </cell>
          <cell r="N55">
            <v>41987785</v>
          </cell>
          <cell r="Q55">
            <v>41987785</v>
          </cell>
          <cell r="R55">
            <v>30</v>
          </cell>
          <cell r="S55">
            <v>2817987</v>
          </cell>
          <cell r="X55">
            <v>0</v>
          </cell>
          <cell r="Y55">
            <v>230056</v>
          </cell>
          <cell r="Z55">
            <v>45726972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Q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12612</v>
          </cell>
          <cell r="E57">
            <v>18479445</v>
          </cell>
          <cell r="F57">
            <v>30223</v>
          </cell>
          <cell r="G57">
            <v>20918552.03</v>
          </cell>
          <cell r="H57">
            <v>39397997.03</v>
          </cell>
          <cell r="M57">
            <v>72884</v>
          </cell>
          <cell r="N57">
            <v>13483540</v>
          </cell>
          <cell r="Q57">
            <v>13483540</v>
          </cell>
          <cell r="R57">
            <v>9966</v>
          </cell>
          <cell r="S57">
            <v>865796316</v>
          </cell>
          <cell r="X57">
            <v>0</v>
          </cell>
          <cell r="Y57">
            <v>125685</v>
          </cell>
          <cell r="Z57">
            <v>918708076.03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38</v>
          </cell>
          <cell r="G58">
            <v>299900</v>
          </cell>
          <cell r="H58">
            <v>299900</v>
          </cell>
          <cell r="Q58">
            <v>0</v>
          </cell>
          <cell r="X58">
            <v>0</v>
          </cell>
          <cell r="Y58">
            <v>38</v>
          </cell>
          <cell r="Z58">
            <v>299938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283</v>
          </cell>
          <cell r="E59">
            <v>750859</v>
          </cell>
          <cell r="F59">
            <v>246</v>
          </cell>
          <cell r="G59">
            <v>4524000</v>
          </cell>
          <cell r="H59">
            <v>5274859</v>
          </cell>
          <cell r="M59">
            <v>1016</v>
          </cell>
          <cell r="N59">
            <v>187960</v>
          </cell>
          <cell r="Q59">
            <v>187960</v>
          </cell>
          <cell r="X59">
            <v>0</v>
          </cell>
          <cell r="Y59">
            <v>1545</v>
          </cell>
          <cell r="Z59">
            <v>5463065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25209</v>
          </cell>
          <cell r="E60">
            <v>53704122.1</v>
          </cell>
          <cell r="F60">
            <v>18481</v>
          </cell>
          <cell r="G60">
            <v>91528439.5</v>
          </cell>
          <cell r="H60">
            <v>145232561.6</v>
          </cell>
          <cell r="M60">
            <v>86843</v>
          </cell>
          <cell r="N60">
            <v>16065955</v>
          </cell>
          <cell r="Q60">
            <v>16065955</v>
          </cell>
          <cell r="R60">
            <v>576</v>
          </cell>
          <cell r="S60">
            <v>53525514</v>
          </cell>
          <cell r="X60">
            <v>0</v>
          </cell>
          <cell r="Y60">
            <v>131109</v>
          </cell>
          <cell r="Z60">
            <v>214842511.6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1678</v>
          </cell>
          <cell r="E61">
            <v>999702</v>
          </cell>
          <cell r="F61">
            <v>0</v>
          </cell>
          <cell r="G61">
            <v>0</v>
          </cell>
          <cell r="H61">
            <v>999702</v>
          </cell>
          <cell r="M61">
            <v>41889</v>
          </cell>
          <cell r="N61">
            <v>7749465</v>
          </cell>
          <cell r="Q61">
            <v>7749465</v>
          </cell>
          <cell r="R61">
            <v>96782</v>
          </cell>
          <cell r="S61">
            <v>9385337668</v>
          </cell>
          <cell r="V61">
            <v>32</v>
          </cell>
          <cell r="W61">
            <v>3094350</v>
          </cell>
          <cell r="X61">
            <v>3094350</v>
          </cell>
          <cell r="Y61">
            <v>140381</v>
          </cell>
          <cell r="Z61">
            <v>9397181185</v>
          </cell>
        </row>
        <row r="62">
          <cell r="B62" t="str">
            <v>TTOL</v>
          </cell>
          <cell r="C62" t="str">
            <v>Таван Толгойн Хишиг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Q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5947</v>
          </cell>
          <cell r="E63">
            <v>5947000</v>
          </cell>
          <cell r="F63">
            <v>5997</v>
          </cell>
          <cell r="G63">
            <v>5997000</v>
          </cell>
          <cell r="H63">
            <v>11944000</v>
          </cell>
          <cell r="Q63">
            <v>0</v>
          </cell>
          <cell r="X63">
            <v>0</v>
          </cell>
          <cell r="Y63">
            <v>11944</v>
          </cell>
          <cell r="Z63">
            <v>11949997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Q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Q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17962</v>
          </cell>
          <cell r="E66">
            <v>13523323.78</v>
          </cell>
          <cell r="F66">
            <v>17871</v>
          </cell>
          <cell r="G66">
            <v>24641345</v>
          </cell>
          <cell r="H66">
            <v>38164668.78</v>
          </cell>
          <cell r="M66">
            <v>6015</v>
          </cell>
          <cell r="N66">
            <v>1112775</v>
          </cell>
          <cell r="Q66">
            <v>1112775</v>
          </cell>
          <cell r="X66">
            <v>0</v>
          </cell>
          <cell r="Y66">
            <v>41848</v>
          </cell>
          <cell r="Z66">
            <v>39295314.78</v>
          </cell>
        </row>
        <row r="67">
          <cell r="B67" t="str">
            <v>нийт</v>
          </cell>
          <cell r="D67">
            <v>625094</v>
          </cell>
          <cell r="E67">
            <v>466249658.83000004</v>
          </cell>
          <cell r="F67">
            <v>625094</v>
          </cell>
          <cell r="G67">
            <v>466249658.8299999</v>
          </cell>
          <cell r="H67">
            <v>932499317.6599998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33859363</v>
          </cell>
          <cell r="N67">
            <v>6263982155</v>
          </cell>
          <cell r="O67">
            <v>33859363</v>
          </cell>
          <cell r="P67">
            <v>6263982155</v>
          </cell>
          <cell r="Q67">
            <v>12527964310</v>
          </cell>
          <cell r="R67">
            <v>118454</v>
          </cell>
          <cell r="S67">
            <v>11347646903</v>
          </cell>
          <cell r="T67">
            <v>11707</v>
          </cell>
          <cell r="U67">
            <v>1141154720</v>
          </cell>
          <cell r="V67">
            <v>11707</v>
          </cell>
          <cell r="W67">
            <v>1141154720</v>
          </cell>
          <cell r="X67">
            <v>2282309440</v>
          </cell>
        </row>
        <row r="69">
          <cell r="F69">
            <v>27090419970.66</v>
          </cell>
          <cell r="H69">
            <v>932499317.66</v>
          </cell>
          <cell r="Q69">
            <v>12527964310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R77"/>
  <sheetViews>
    <sheetView tabSelected="1" view="pageBreakPreview" zoomScale="80" zoomScaleSheetLayoutView="80" workbookViewId="0" topLeftCell="A45">
      <selection activeCell="M76" sqref="M76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0.28125" style="1" customWidth="1"/>
    <col min="6" max="6" width="12.7109375" style="1" customWidth="1"/>
    <col min="7" max="7" width="20.7109375" style="20" customWidth="1"/>
    <col min="8" max="8" width="21.00390625" style="24" customWidth="1"/>
    <col min="9" max="10" width="21.28125" style="1" customWidth="1"/>
    <col min="11" max="12" width="21.00390625" style="1" bestFit="1" customWidth="1"/>
    <col min="13" max="13" width="22.28125" style="1" bestFit="1" customWidth="1"/>
    <col min="14" max="14" width="7.7109375" style="1" bestFit="1" customWidth="1"/>
    <col min="15" max="15" width="18.7109375" style="1" bestFit="1" customWidth="1"/>
    <col min="16" max="16" width="17.8515625" style="1" bestFit="1" customWidth="1"/>
    <col min="17" max="17" width="23.57421875" style="1" customWidth="1"/>
    <col min="18" max="18" width="22.28125" style="32" bestFit="1" customWidth="1"/>
    <col min="19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1" ht="15.75">
      <c r="I7" s="2"/>
      <c r="J7" s="2"/>
      <c r="K7" s="2"/>
    </row>
    <row r="8" spans="8:12" ht="15.75">
      <c r="H8" s="25"/>
      <c r="I8" s="3"/>
      <c r="J8" s="3"/>
      <c r="K8" s="3"/>
      <c r="L8" s="3"/>
    </row>
    <row r="9" spans="1:12" ht="15" customHeight="1">
      <c r="A9" s="51" t="s">
        <v>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ht="15.75"/>
    <row r="11" spans="11:14" ht="15" customHeight="1" thickBot="1">
      <c r="K11" s="57" t="s">
        <v>146</v>
      </c>
      <c r="L11" s="57"/>
      <c r="M11" s="57"/>
      <c r="N11" s="57"/>
    </row>
    <row r="12" spans="1:14" ht="14.25" customHeight="1">
      <c r="A12" s="52" t="s">
        <v>0</v>
      </c>
      <c r="B12" s="54" t="s">
        <v>11</v>
      </c>
      <c r="C12" s="54" t="s">
        <v>1</v>
      </c>
      <c r="D12" s="54" t="s">
        <v>2</v>
      </c>
      <c r="E12" s="54"/>
      <c r="F12" s="54"/>
      <c r="G12" s="56" t="s">
        <v>147</v>
      </c>
      <c r="H12" s="56"/>
      <c r="I12" s="56"/>
      <c r="J12" s="56"/>
      <c r="K12" s="56"/>
      <c r="L12" s="56"/>
      <c r="M12" s="45" t="s">
        <v>6</v>
      </c>
      <c r="N12" s="46"/>
    </row>
    <row r="13" spans="1:18" s="10" customFormat="1" ht="15.75" customHeight="1">
      <c r="A13" s="53"/>
      <c r="B13" s="55"/>
      <c r="C13" s="55"/>
      <c r="D13" s="55"/>
      <c r="E13" s="55"/>
      <c r="F13" s="55"/>
      <c r="G13" s="42"/>
      <c r="H13" s="42"/>
      <c r="I13" s="42"/>
      <c r="J13" s="42"/>
      <c r="K13" s="42"/>
      <c r="L13" s="42"/>
      <c r="M13" s="47"/>
      <c r="N13" s="48"/>
      <c r="R13" s="33"/>
    </row>
    <row r="14" spans="1:18" s="10" customFormat="1" ht="33.75" customHeight="1">
      <c r="A14" s="53"/>
      <c r="B14" s="55"/>
      <c r="C14" s="55"/>
      <c r="D14" s="55"/>
      <c r="E14" s="55"/>
      <c r="F14" s="55"/>
      <c r="G14" s="42" t="s">
        <v>141</v>
      </c>
      <c r="H14" s="42"/>
      <c r="I14" s="42" t="s">
        <v>8</v>
      </c>
      <c r="J14" s="43" t="s">
        <v>145</v>
      </c>
      <c r="K14" s="43" t="s">
        <v>140</v>
      </c>
      <c r="L14" s="43" t="s">
        <v>10</v>
      </c>
      <c r="M14" s="36" t="s">
        <v>12</v>
      </c>
      <c r="N14" s="49" t="s">
        <v>139</v>
      </c>
      <c r="R14" s="33"/>
    </row>
    <row r="15" spans="1:18" s="10" customFormat="1" ht="55.5" customHeight="1">
      <c r="A15" s="53"/>
      <c r="B15" s="55"/>
      <c r="C15" s="55"/>
      <c r="D15" s="11" t="s">
        <v>3</v>
      </c>
      <c r="E15" s="11" t="s">
        <v>4</v>
      </c>
      <c r="F15" s="11" t="s">
        <v>5</v>
      </c>
      <c r="G15" s="21" t="s">
        <v>142</v>
      </c>
      <c r="H15" s="26" t="s">
        <v>143</v>
      </c>
      <c r="I15" s="42"/>
      <c r="J15" s="44"/>
      <c r="K15" s="44"/>
      <c r="L15" s="44"/>
      <c r="M15" s="37"/>
      <c r="N15" s="50"/>
      <c r="P15" s="30"/>
      <c r="R15" s="33"/>
    </row>
    <row r="16" spans="1:18" s="10" customFormat="1" ht="15.75">
      <c r="A16" s="7">
        <v>1</v>
      </c>
      <c r="B16" s="16" t="s">
        <v>35</v>
      </c>
      <c r="C16" s="16" t="str">
        <f>VLOOKUP($B16,'[1]Sheet1'!$C$4:$D$65,2,0)</f>
        <v>Тэнгэр капитал ХХК</v>
      </c>
      <c r="D16" s="6" t="s">
        <v>9</v>
      </c>
      <c r="E16" s="5" t="s">
        <v>9</v>
      </c>
      <c r="F16" s="5" t="s">
        <v>9</v>
      </c>
      <c r="G16" s="22">
        <f>VLOOKUP(B16,'[2]Brokers'!$B$9:$X$71,7,0)</f>
        <v>999702</v>
      </c>
      <c r="H16" s="22">
        <f>VLOOKUP($B16,'[2]Brokers'!$B$9:$X$66,23,0)</f>
        <v>3094350</v>
      </c>
      <c r="I16" s="22">
        <f>VLOOKUP($B16,'[2]Brokers'!$B$9:$M$66,10,0)</f>
        <v>0</v>
      </c>
      <c r="J16" s="22">
        <f>VLOOKUP($B16,'[2]Brokers'!$B$9:$Q$66,16,0)</f>
        <v>7749465</v>
      </c>
      <c r="K16" s="22">
        <f>VLOOKUP($B16,'[2]Brokers'!$B$9:$AI$66,18,0)</f>
        <v>9385337668</v>
      </c>
      <c r="L16" s="12">
        <f>G16+H16+J16+K16+I16</f>
        <v>9397181185</v>
      </c>
      <c r="M16" s="17">
        <v>9397181185</v>
      </c>
      <c r="N16" s="13">
        <f aca="true" t="shared" si="0" ref="N16:N47">M16/$M$74*100%</f>
        <v>0.3468820784313245</v>
      </c>
      <c r="Q16" s="29"/>
      <c r="R16" s="33"/>
    </row>
    <row r="17" spans="1:17" ht="15.75">
      <c r="A17" s="7">
        <v>2</v>
      </c>
      <c r="B17" s="16" t="s">
        <v>65</v>
      </c>
      <c r="C17" s="16" t="str">
        <f>VLOOKUP($B17,'[1]Sheet1'!$C$4:$D$65,2,0)</f>
        <v>Гаүли ХХК</v>
      </c>
      <c r="D17" s="6" t="s">
        <v>9</v>
      </c>
      <c r="E17" s="5" t="s">
        <v>9</v>
      </c>
      <c r="F17" s="5"/>
      <c r="G17" s="22">
        <f>VLOOKUP(B17,'[2]Brokers'!$B$9:$X$71,7,0)</f>
        <v>225077316.87</v>
      </c>
      <c r="H17" s="22">
        <f>VLOOKUP($B17,'[2]Brokers'!$B$9:$X$66,23,0)</f>
        <v>0</v>
      </c>
      <c r="I17" s="22">
        <f>VLOOKUP($B17,'[2]Brokers'!$B$9:$M$66,10,0)</f>
        <v>0</v>
      </c>
      <c r="J17" s="22">
        <f>VLOOKUP($B17,'[2]Brokers'!$B$9:$Q$66,16,0)</f>
        <v>8822219320</v>
      </c>
      <c r="K17" s="22">
        <f>VLOOKUP($B17,'[2]Brokers'!$B$9:$AI$66,18,0)</f>
        <v>0</v>
      </c>
      <c r="L17" s="12">
        <f aca="true" t="shared" si="1" ref="L17:L73">G17+H17+J17+K17+I17</f>
        <v>9047296636.87</v>
      </c>
      <c r="M17" s="17">
        <v>9047296636.87</v>
      </c>
      <c r="N17" s="13">
        <f t="shared" si="0"/>
        <v>0.33396664380502716</v>
      </c>
      <c r="O17" s="31"/>
      <c r="P17" s="15"/>
      <c r="Q17" s="29"/>
    </row>
    <row r="18" spans="1:17" ht="15.75">
      <c r="A18" s="7">
        <v>3</v>
      </c>
      <c r="B18" s="16" t="s">
        <v>73</v>
      </c>
      <c r="C18" s="16" t="s">
        <v>144</v>
      </c>
      <c r="D18" s="6" t="s">
        <v>9</v>
      </c>
      <c r="E18" s="5" t="s">
        <v>9</v>
      </c>
      <c r="F18" s="5" t="s">
        <v>9</v>
      </c>
      <c r="G18" s="22">
        <f>VLOOKUP(B18,'[2]Brokers'!$B$9:$X$71,7,0)</f>
        <v>2763444</v>
      </c>
      <c r="H18" s="22">
        <f>VLOOKUP($B18,'[2]Brokers'!$B$9:$X$66,23,0)</f>
        <v>0</v>
      </c>
      <c r="I18" s="22">
        <f>VLOOKUP($B18,'[2]Brokers'!$B$9:$M$66,10,0)</f>
        <v>0</v>
      </c>
      <c r="J18" s="22">
        <f>VLOOKUP($B18,'[2]Brokers'!$B$9:$Q$66,16,0)</f>
        <v>3205249690</v>
      </c>
      <c r="K18" s="22">
        <f>VLOOKUP($B18,'[2]Brokers'!$B$9:$AI$66,18,0)</f>
        <v>145461000</v>
      </c>
      <c r="L18" s="12">
        <f t="shared" si="1"/>
        <v>3353474134</v>
      </c>
      <c r="M18" s="17">
        <v>3353474134</v>
      </c>
      <c r="N18" s="13">
        <f t="shared" si="0"/>
        <v>0.12378819293432683</v>
      </c>
      <c r="O18" s="31"/>
      <c r="P18" s="15"/>
      <c r="Q18" s="29"/>
    </row>
    <row r="19" spans="1:17" ht="17.25" customHeight="1">
      <c r="A19" s="7">
        <v>4</v>
      </c>
      <c r="B19" s="16" t="s">
        <v>105</v>
      </c>
      <c r="C19" s="16" t="str">
        <f>VLOOKUP($B19,'[1]Sheet1'!$C$4:$D$65,2,0)</f>
        <v>Новел инвестмент ХХК</v>
      </c>
      <c r="D19" s="6" t="s">
        <v>9</v>
      </c>
      <c r="E19" s="5"/>
      <c r="F19" s="5" t="s">
        <v>9</v>
      </c>
      <c r="G19" s="22">
        <f>VLOOKUP(B19,'[2]Brokers'!$B$9:$X$71,7,0)</f>
        <v>2430381.39</v>
      </c>
      <c r="H19" s="22">
        <f>VLOOKUP($B19,'[2]Brokers'!$B$9:$X$66,23,0)</f>
        <v>1649674740</v>
      </c>
      <c r="I19" s="22">
        <f>VLOOKUP($B19,'[2]Brokers'!$B$9:$M$66,10,0)</f>
        <v>0</v>
      </c>
      <c r="J19" s="22">
        <f>VLOOKUP($B19,'[2]Brokers'!$B$9:$Q$66,16,0)</f>
        <v>11651300</v>
      </c>
      <c r="K19" s="22">
        <f>VLOOKUP($B19,'[2]Brokers'!$B$9:$AI$66,18,0)</f>
        <v>581205834</v>
      </c>
      <c r="L19" s="12">
        <f t="shared" si="1"/>
        <v>2244962255.3900003</v>
      </c>
      <c r="M19" s="17">
        <v>2244962255.3900003</v>
      </c>
      <c r="N19" s="13">
        <f t="shared" si="0"/>
        <v>0.08286923044461414</v>
      </c>
      <c r="O19" s="31"/>
      <c r="P19" s="15"/>
      <c r="Q19" s="29"/>
    </row>
    <row r="20" spans="1:17" ht="14.25" customHeight="1">
      <c r="A20" s="7">
        <v>5</v>
      </c>
      <c r="B20" s="16" t="s">
        <v>27</v>
      </c>
      <c r="C20" s="16" t="str">
        <f>VLOOKUP($B20,'[1]Sheet1'!$C$4:$D$65,2,0)</f>
        <v>Стандарт инвестмент ХХК</v>
      </c>
      <c r="D20" s="6" t="s">
        <v>9</v>
      </c>
      <c r="E20" s="5" t="s">
        <v>9</v>
      </c>
      <c r="F20" s="5" t="s">
        <v>9</v>
      </c>
      <c r="G20" s="22">
        <f>VLOOKUP(B20,'[2]Brokers'!$B$9:$X$71,7,0)</f>
        <v>39397997.03</v>
      </c>
      <c r="H20" s="22">
        <f>VLOOKUP($B20,'[2]Brokers'!$B$9:$X$66,23,0)</f>
        <v>0</v>
      </c>
      <c r="I20" s="22">
        <f>VLOOKUP($B20,'[2]Brokers'!$B$9:$M$66,10,0)</f>
        <v>0</v>
      </c>
      <c r="J20" s="22">
        <f>VLOOKUP($B20,'[2]Brokers'!$B$9:$Q$66,16,0)</f>
        <v>13483540</v>
      </c>
      <c r="K20" s="22">
        <f>VLOOKUP($B20,'[2]Brokers'!$B$9:$AI$66,18,0)</f>
        <v>865796316</v>
      </c>
      <c r="L20" s="12">
        <f t="shared" si="1"/>
        <v>918677853.03</v>
      </c>
      <c r="M20" s="17">
        <v>918677853.03</v>
      </c>
      <c r="N20" s="13">
        <f t="shared" si="0"/>
        <v>0.03391153972603469</v>
      </c>
      <c r="O20" s="31"/>
      <c r="P20" s="15"/>
      <c r="Q20" s="29"/>
    </row>
    <row r="21" spans="1:17" ht="15.75">
      <c r="A21" s="7">
        <v>6</v>
      </c>
      <c r="B21" s="16" t="s">
        <v>55</v>
      </c>
      <c r="C21" s="16" t="str">
        <f>VLOOKUP($B21,'[1]Sheet1'!$C$4:$D$65,2,0)</f>
        <v>Дэү Секьюритис Монгол ХХК</v>
      </c>
      <c r="D21" s="6" t="s">
        <v>9</v>
      </c>
      <c r="E21" s="5" t="s">
        <v>9</v>
      </c>
      <c r="F21" s="5" t="s">
        <v>9</v>
      </c>
      <c r="G21" s="22">
        <f>VLOOKUP(B21,'[2]Brokers'!$B$9:$X$71,7,0)</f>
        <v>0</v>
      </c>
      <c r="H21" s="22">
        <f>VLOOKUP($B21,'[2]Brokers'!$B$9:$X$66,23,0)</f>
        <v>605151750</v>
      </c>
      <c r="I21" s="22">
        <f>VLOOKUP($B21,'[2]Brokers'!$B$9:$M$66,10,0)</f>
        <v>0</v>
      </c>
      <c r="J21" s="22">
        <f>VLOOKUP($B21,'[2]Brokers'!$B$9:$Q$66,16,0)</f>
        <v>0</v>
      </c>
      <c r="K21" s="22">
        <f>VLOOKUP($B21,'[2]Brokers'!$B$9:$AI$66,18,0)</f>
        <v>219960576</v>
      </c>
      <c r="L21" s="12">
        <f t="shared" si="1"/>
        <v>825112326</v>
      </c>
      <c r="M21" s="17">
        <v>825112326</v>
      </c>
      <c r="N21" s="13">
        <f t="shared" si="0"/>
        <v>0.030457716303166564</v>
      </c>
      <c r="O21" s="31"/>
      <c r="P21" s="15"/>
      <c r="Q21" s="29"/>
    </row>
    <row r="22" spans="1:17" ht="15.75">
      <c r="A22" s="7">
        <v>7</v>
      </c>
      <c r="B22" s="16" t="s">
        <v>17</v>
      </c>
      <c r="C22" s="16" t="str">
        <f>VLOOKUP($B22,'[1]Sheet1'!$C$4:$D$65,2,0)</f>
        <v>БиДиСек ХК</v>
      </c>
      <c r="D22" s="6" t="s">
        <v>9</v>
      </c>
      <c r="E22" s="5" t="s">
        <v>9</v>
      </c>
      <c r="F22" s="5" t="s">
        <v>9</v>
      </c>
      <c r="G22" s="22">
        <f>VLOOKUP(B22,'[2]Brokers'!$B$9:$X$71,7,0)</f>
        <v>71823058.85</v>
      </c>
      <c r="H22" s="22">
        <f>VLOOKUP($B22,'[2]Brokers'!$B$9:$X$66,23,0)</f>
        <v>2000000</v>
      </c>
      <c r="I22" s="22">
        <f>VLOOKUP($B22,'[2]Brokers'!$B$9:$M$66,10,0)</f>
        <v>0</v>
      </c>
      <c r="J22" s="22">
        <f>VLOOKUP($B22,'[2]Brokers'!$B$9:$Q$66,16,0)</f>
        <v>328547975</v>
      </c>
      <c r="K22" s="22">
        <f>VLOOKUP($B22,'[2]Brokers'!$B$9:$AI$66,18,0)</f>
        <v>93042008</v>
      </c>
      <c r="L22" s="12">
        <f t="shared" si="1"/>
        <v>495413041.85</v>
      </c>
      <c r="M22" s="17">
        <v>495413041.85</v>
      </c>
      <c r="N22" s="13">
        <f t="shared" si="0"/>
        <v>0.018287388766455154</v>
      </c>
      <c r="O22" s="31"/>
      <c r="P22" s="15"/>
      <c r="Q22" s="29"/>
    </row>
    <row r="23" spans="1:17" ht="15.75">
      <c r="A23" s="7">
        <v>8</v>
      </c>
      <c r="B23" s="16" t="s">
        <v>29</v>
      </c>
      <c r="C23" s="16" t="str">
        <f>VLOOKUP($B23,'[1]Sheet1'!$C$4:$D$65,2,0)</f>
        <v>Ти Ди Би Капитал ХХК</v>
      </c>
      <c r="D23" s="6" t="s">
        <v>9</v>
      </c>
      <c r="E23" s="5" t="s">
        <v>9</v>
      </c>
      <c r="F23" s="5"/>
      <c r="G23" s="22">
        <f>VLOOKUP(B23,'[2]Brokers'!$B$9:$X$71,7,0)</f>
        <v>145232561.6</v>
      </c>
      <c r="H23" s="22">
        <f>VLOOKUP($B23,'[2]Brokers'!$B$9:$X$66,23,0)</f>
        <v>0</v>
      </c>
      <c r="I23" s="22">
        <f>VLOOKUP($B23,'[2]Brokers'!$B$9:$M$66,10,0)</f>
        <v>0</v>
      </c>
      <c r="J23" s="22">
        <f>VLOOKUP($B23,'[2]Brokers'!$B$9:$Q$66,16,0)</f>
        <v>16065955</v>
      </c>
      <c r="K23" s="22">
        <f>VLOOKUP($B23,'[2]Brokers'!$B$9:$AI$66,18,0)</f>
        <v>53525514</v>
      </c>
      <c r="L23" s="12">
        <f t="shared" si="1"/>
        <v>214824030.6</v>
      </c>
      <c r="M23" s="17">
        <v>214824030.6</v>
      </c>
      <c r="N23" s="13">
        <f t="shared" si="0"/>
        <v>0.007929889268334081</v>
      </c>
      <c r="O23" s="31"/>
      <c r="P23" s="15"/>
      <c r="Q23" s="29"/>
    </row>
    <row r="24" spans="1:17" ht="15.75">
      <c r="A24" s="7">
        <v>9</v>
      </c>
      <c r="B24" s="16" t="s">
        <v>31</v>
      </c>
      <c r="C24" s="16" t="str">
        <f>VLOOKUP($B24,'[1]Sheet1'!$C$4:$D$65,2,0)</f>
        <v>Гендекс ХХК</v>
      </c>
      <c r="D24" s="6" t="s">
        <v>9</v>
      </c>
      <c r="E24" s="5"/>
      <c r="F24" s="5"/>
      <c r="G24" s="22">
        <f>VLOOKUP(B24,'[2]Brokers'!$B$9:$X$71,7,0)</f>
        <v>92930670</v>
      </c>
      <c r="H24" s="22">
        <f>VLOOKUP($B24,'[2]Brokers'!$B$9:$X$66,23,0)</f>
        <v>0</v>
      </c>
      <c r="I24" s="22">
        <f>VLOOKUP($B24,'[2]Brokers'!$B$9:$M$66,10,0)</f>
        <v>0</v>
      </c>
      <c r="J24" s="22">
        <f>VLOOKUP($B24,'[2]Brokers'!$B$9:$Q$66,16,0)</f>
        <v>0</v>
      </c>
      <c r="K24" s="22">
        <f>VLOOKUP($B24,'[2]Brokers'!$B$9:$AI$66,18,0)</f>
        <v>0</v>
      </c>
      <c r="L24" s="12">
        <f t="shared" si="1"/>
        <v>92930670</v>
      </c>
      <c r="M24" s="17">
        <v>92930670</v>
      </c>
      <c r="N24" s="13">
        <f t="shared" si="0"/>
        <v>0.0034303886798598034</v>
      </c>
      <c r="O24" s="31"/>
      <c r="P24" s="15"/>
      <c r="Q24" s="29"/>
    </row>
    <row r="25" spans="1:17" ht="15.75">
      <c r="A25" s="7">
        <v>10</v>
      </c>
      <c r="B25" s="16" t="s">
        <v>23</v>
      </c>
      <c r="C25" s="16" t="str">
        <f>VLOOKUP($B25,'[1]Sheet1'!$C$4:$D$65,2,0)</f>
        <v>Дэлгэрхангай секюритиз ХХК</v>
      </c>
      <c r="D25" s="6" t="s">
        <v>9</v>
      </c>
      <c r="E25" s="5"/>
      <c r="F25" s="5"/>
      <c r="G25" s="22">
        <f>VLOOKUP(B25,'[2]Brokers'!$B$9:$X$71,7,0)</f>
        <v>84205720</v>
      </c>
      <c r="H25" s="22">
        <f>VLOOKUP($B25,'[2]Brokers'!$B$9:$X$66,23,0)</f>
        <v>0</v>
      </c>
      <c r="I25" s="22">
        <f>VLOOKUP($B25,'[2]Brokers'!$B$9:$M$66,10,0)</f>
        <v>0</v>
      </c>
      <c r="J25" s="22">
        <f>VLOOKUP($B25,'[2]Brokers'!$B$9:$Q$66,16,0)</f>
        <v>3689270</v>
      </c>
      <c r="K25" s="22">
        <f>VLOOKUP($B25,'[2]Brokers'!$B$9:$AI$66,18,0)</f>
        <v>0</v>
      </c>
      <c r="L25" s="12">
        <f t="shared" si="1"/>
        <v>87894990</v>
      </c>
      <c r="M25" s="17">
        <v>87894990</v>
      </c>
      <c r="N25" s="13">
        <f t="shared" si="0"/>
        <v>0.0032445045183940955</v>
      </c>
      <c r="O25" s="31"/>
      <c r="P25" s="15"/>
      <c r="Q25" s="29"/>
    </row>
    <row r="26" spans="1:17" ht="15.75">
      <c r="A26" s="7">
        <v>11</v>
      </c>
      <c r="B26" s="16" t="s">
        <v>21</v>
      </c>
      <c r="C26" s="16" t="str">
        <f>VLOOKUP($B26,'[1]Sheet1'!$C$4:$D$65,2,0)</f>
        <v>Голомт секюритиз ХХК</v>
      </c>
      <c r="D26" s="6" t="s">
        <v>9</v>
      </c>
      <c r="E26" s="5" t="s">
        <v>9</v>
      </c>
      <c r="F26" s="5" t="s">
        <v>9</v>
      </c>
      <c r="G26" s="22">
        <f>VLOOKUP(B26,'[2]Brokers'!$B$9:$X$71,7,0)</f>
        <v>23520380.07</v>
      </c>
      <c r="H26" s="22">
        <f>VLOOKUP($B26,'[2]Brokers'!$B$9:$X$66,23,0)</f>
        <v>22388600</v>
      </c>
      <c r="I26" s="22">
        <f>VLOOKUP($B26,'[2]Brokers'!$B$9:$M$66,10,0)</f>
        <v>0</v>
      </c>
      <c r="J26" s="22">
        <f>VLOOKUP($B26,'[2]Brokers'!$B$9:$Q$66,16,0)</f>
        <v>26277030</v>
      </c>
      <c r="K26" s="22">
        <f>VLOOKUP($B26,'[2]Brokers'!$B$9:$AI$66,18,0)</f>
        <v>500000</v>
      </c>
      <c r="L26" s="12">
        <f t="shared" si="1"/>
        <v>72686010.07</v>
      </c>
      <c r="M26" s="17">
        <v>72686010.07</v>
      </c>
      <c r="N26" s="13">
        <f t="shared" si="0"/>
        <v>0.0026830890827355884</v>
      </c>
      <c r="O26" s="31"/>
      <c r="P26" s="15"/>
      <c r="Q26" s="29"/>
    </row>
    <row r="27" spans="1:17" ht="15.75" customHeight="1">
      <c r="A27" s="7">
        <v>12</v>
      </c>
      <c r="B27" s="16" t="s">
        <v>129</v>
      </c>
      <c r="C27" s="16" t="str">
        <f>VLOOKUP($B27,'[1]Sheet1'!$C$4:$D$65,2,0)</f>
        <v>Сикап ХХК</v>
      </c>
      <c r="D27" s="6" t="s">
        <v>9</v>
      </c>
      <c r="E27" s="5"/>
      <c r="F27" s="5"/>
      <c r="G27" s="22">
        <f>VLOOKUP(B27,'[2]Brokers'!$B$9:$X$71,7,0)</f>
        <v>918200</v>
      </c>
      <c r="H27" s="22">
        <f>VLOOKUP($B27,'[2]Brokers'!$B$9:$X$66,23,0)</f>
        <v>0</v>
      </c>
      <c r="I27" s="22">
        <f>VLOOKUP($B27,'[2]Brokers'!$B$9:$M$66,10,0)</f>
        <v>0</v>
      </c>
      <c r="J27" s="22">
        <f>VLOOKUP($B27,'[2]Brokers'!$B$9:$Q$66,16,0)</f>
        <v>41987785</v>
      </c>
      <c r="K27" s="22">
        <f>VLOOKUP($B27,'[2]Brokers'!$B$9:$AI$66,18,0)</f>
        <v>2817987</v>
      </c>
      <c r="L27" s="12">
        <f t="shared" si="1"/>
        <v>45723972</v>
      </c>
      <c r="M27" s="17">
        <v>45723972</v>
      </c>
      <c r="N27" s="13">
        <f t="shared" si="0"/>
        <v>0.001687828097516424</v>
      </c>
      <c r="O27" s="31"/>
      <c r="P27" s="15"/>
      <c r="Q27" s="29"/>
    </row>
    <row r="28" spans="1:17" ht="15" customHeight="1">
      <c r="A28" s="7">
        <v>13</v>
      </c>
      <c r="B28" s="16" t="s">
        <v>51</v>
      </c>
      <c r="C28" s="16" t="str">
        <f>VLOOKUP($B28,'[1]Sheet1'!$C$4:$D$65,2,0)</f>
        <v>Зэргэд ХХК</v>
      </c>
      <c r="D28" s="6" t="s">
        <v>9</v>
      </c>
      <c r="E28" s="5"/>
      <c r="F28" s="5"/>
      <c r="G28" s="22">
        <f>VLOOKUP(B28,'[2]Brokers'!$B$9:$X$71,7,0)</f>
        <v>38164668.78</v>
      </c>
      <c r="H28" s="22">
        <f>VLOOKUP($B28,'[2]Brokers'!$B$9:$X$66,23,0)</f>
        <v>0</v>
      </c>
      <c r="I28" s="22">
        <f>VLOOKUP($B28,'[2]Brokers'!$B$9:$M$66,10,0)</f>
        <v>0</v>
      </c>
      <c r="J28" s="22">
        <f>VLOOKUP($B28,'[2]Brokers'!$B$9:$Q$66,16,0)</f>
        <v>1112775</v>
      </c>
      <c r="K28" s="22">
        <f>VLOOKUP($B28,'[2]Brokers'!$B$9:$AI$66,18,0)</f>
        <v>0</v>
      </c>
      <c r="L28" s="12">
        <f t="shared" si="1"/>
        <v>39277443.78</v>
      </c>
      <c r="M28" s="17">
        <v>39277443.78</v>
      </c>
      <c r="N28" s="13">
        <f t="shared" si="0"/>
        <v>0.001449864705771968</v>
      </c>
      <c r="O28" s="31"/>
      <c r="P28" s="15"/>
      <c r="Q28" s="29"/>
    </row>
    <row r="29" spans="1:17" ht="15.75">
      <c r="A29" s="7">
        <v>14</v>
      </c>
      <c r="B29" s="16" t="s">
        <v>47</v>
      </c>
      <c r="C29" s="16" t="str">
        <f>VLOOKUP($B29,'[1]Sheet1'!$C$4:$D$65,2,0)</f>
        <v>Дархан брокер ХХК</v>
      </c>
      <c r="D29" s="6" t="s">
        <v>9</v>
      </c>
      <c r="E29" s="5"/>
      <c r="F29" s="5"/>
      <c r="G29" s="22">
        <f>VLOOKUP(B29,'[2]Brokers'!$B$9:$X$71,7,0)</f>
        <v>33257223</v>
      </c>
      <c r="H29" s="22">
        <f>VLOOKUP($B29,'[2]Brokers'!$B$9:$X$66,23,0)</f>
        <v>0</v>
      </c>
      <c r="I29" s="22">
        <f>VLOOKUP($B29,'[2]Brokers'!$B$9:$M$66,10,0)</f>
        <v>0</v>
      </c>
      <c r="J29" s="22">
        <f>VLOOKUP($B29,'[2]Brokers'!$B$9:$Q$66,16,0)</f>
        <v>625115</v>
      </c>
      <c r="K29" s="22">
        <f>VLOOKUP($B29,'[2]Brokers'!$B$9:$AI$66,18,0)</f>
        <v>0</v>
      </c>
      <c r="L29" s="12">
        <f t="shared" si="1"/>
        <v>33882338</v>
      </c>
      <c r="M29" s="17">
        <v>33882338</v>
      </c>
      <c r="N29" s="13">
        <f t="shared" si="0"/>
        <v>0.0012507129101983624</v>
      </c>
      <c r="O29" s="31"/>
      <c r="P29" s="15"/>
      <c r="Q29" s="29"/>
    </row>
    <row r="30" spans="1:17" ht="15.75">
      <c r="A30" s="7">
        <v>15</v>
      </c>
      <c r="B30" s="16" t="s">
        <v>59</v>
      </c>
      <c r="C30" s="16" t="str">
        <f>VLOOKUP($B30,'[1]Sheet1'!$C$4:$D$65,2,0)</f>
        <v>Санар ХХК</v>
      </c>
      <c r="D30" s="6" t="s">
        <v>9</v>
      </c>
      <c r="E30" s="5"/>
      <c r="F30" s="5"/>
      <c r="G30" s="22">
        <f>VLOOKUP(B30,'[2]Brokers'!$B$9:$X$71,7,0)</f>
        <v>29886511.01</v>
      </c>
      <c r="H30" s="22">
        <f>VLOOKUP($B30,'[2]Brokers'!$B$9:$X$66,23,0)</f>
        <v>0</v>
      </c>
      <c r="I30" s="22">
        <f>VLOOKUP($B30,'[2]Brokers'!$B$9:$M$66,10,0)</f>
        <v>0</v>
      </c>
      <c r="J30" s="22">
        <f>VLOOKUP($B30,'[2]Brokers'!$B$9:$Q$66,16,0)</f>
        <v>989935</v>
      </c>
      <c r="K30" s="22">
        <f>VLOOKUP($B30,'[2]Brokers'!$B$9:$AI$66,18,0)</f>
        <v>0</v>
      </c>
      <c r="L30" s="12">
        <f t="shared" si="1"/>
        <v>30876446.01</v>
      </c>
      <c r="M30" s="17">
        <v>30876446.01</v>
      </c>
      <c r="N30" s="13">
        <f t="shared" si="0"/>
        <v>0.0011397551622839522</v>
      </c>
      <c r="O30" s="31"/>
      <c r="P30" s="15"/>
      <c r="Q30" s="29"/>
    </row>
    <row r="31" spans="1:17" ht="15.75">
      <c r="A31" s="7">
        <v>16</v>
      </c>
      <c r="B31" s="16" t="s">
        <v>95</v>
      </c>
      <c r="C31" s="16" t="str">
        <f>VLOOKUP($B31,'[1]Sheet1'!$C$4:$D$65,2,0)</f>
        <v>Капитал маркет корпораци ХХК</v>
      </c>
      <c r="D31" s="6" t="s">
        <v>9</v>
      </c>
      <c r="E31" s="5" t="s">
        <v>9</v>
      </c>
      <c r="F31" s="5"/>
      <c r="G31" s="22">
        <f>VLOOKUP(B31,'[2]Brokers'!$B$9:$X$71,7,0)</f>
        <v>0</v>
      </c>
      <c r="H31" s="22">
        <f>VLOOKUP($B31,'[2]Brokers'!$B$9:$X$66,23,0)</f>
        <v>0</v>
      </c>
      <c r="I31" s="22">
        <f>VLOOKUP($B31,'[2]Brokers'!$B$9:$M$66,10,0)</f>
        <v>0</v>
      </c>
      <c r="J31" s="22">
        <f>VLOOKUP($B31,'[2]Brokers'!$B$9:$Q$66,16,0)</f>
        <v>27955535</v>
      </c>
      <c r="K31" s="22">
        <f>VLOOKUP($B31,'[2]Brokers'!$B$9:$AI$66,18,0)</f>
        <v>0</v>
      </c>
      <c r="L31" s="12">
        <f t="shared" si="1"/>
        <v>27955535</v>
      </c>
      <c r="M31" s="17">
        <v>27955535</v>
      </c>
      <c r="N31" s="13">
        <f t="shared" si="0"/>
        <v>0.0010319343528183379</v>
      </c>
      <c r="O31" s="31"/>
      <c r="P31" s="15"/>
      <c r="Q31" s="29"/>
    </row>
    <row r="32" spans="1:17" ht="20.25" customHeight="1">
      <c r="A32" s="7">
        <v>17</v>
      </c>
      <c r="B32" s="16" t="s">
        <v>81</v>
      </c>
      <c r="C32" s="16" t="str">
        <f>VLOOKUP($B32,'[1]Sheet1'!$C$4:$D$65,2,0)</f>
        <v>Гүүдсек ХХК</v>
      </c>
      <c r="D32" s="6" t="s">
        <v>9</v>
      </c>
      <c r="E32" s="5"/>
      <c r="F32" s="5" t="s">
        <v>9</v>
      </c>
      <c r="G32" s="22">
        <f>VLOOKUP(B32,'[2]Brokers'!$B$9:$X$71,7,0)</f>
        <v>26692950</v>
      </c>
      <c r="H32" s="22">
        <f>VLOOKUP($B32,'[2]Brokers'!$B$9:$X$66,23,0)</f>
        <v>0</v>
      </c>
      <c r="I32" s="22">
        <f>VLOOKUP($B32,'[2]Brokers'!$B$9:$M$66,10,0)</f>
        <v>0</v>
      </c>
      <c r="J32" s="22">
        <f>VLOOKUP($B32,'[2]Brokers'!$B$9:$Q$66,16,0)</f>
        <v>370185</v>
      </c>
      <c r="K32" s="22">
        <f>VLOOKUP($B32,'[2]Brokers'!$B$9:$AI$66,18,0)</f>
        <v>0</v>
      </c>
      <c r="L32" s="12">
        <f t="shared" si="1"/>
        <v>27063135</v>
      </c>
      <c r="M32" s="17">
        <v>27063135</v>
      </c>
      <c r="N32" s="13">
        <f t="shared" si="0"/>
        <v>0.0009989928184690549</v>
      </c>
      <c r="O32" s="31"/>
      <c r="P32" s="15"/>
      <c r="Q32" s="29"/>
    </row>
    <row r="33" spans="1:17" ht="15.75">
      <c r="A33" s="7">
        <v>18</v>
      </c>
      <c r="B33" s="16" t="s">
        <v>45</v>
      </c>
      <c r="C33" s="16" t="str">
        <f>VLOOKUP($B33,'[1]Sheet1'!$C$4:$D$65,2,0)</f>
        <v>Нэйшнл секюритис ХХК</v>
      </c>
      <c r="D33" s="6" t="s">
        <v>9</v>
      </c>
      <c r="E33" s="5" t="s">
        <v>9</v>
      </c>
      <c r="F33" s="5" t="s">
        <v>9</v>
      </c>
      <c r="G33" s="22">
        <f>VLOOKUP(B33,'[2]Brokers'!$B$9:$X$71,7,0)</f>
        <v>26368781</v>
      </c>
      <c r="H33" s="22">
        <f>VLOOKUP($B33,'[2]Brokers'!$B$9:$X$66,23,0)</f>
        <v>0</v>
      </c>
      <c r="I33" s="22">
        <f>VLOOKUP($B33,'[2]Brokers'!$B$9:$M$66,10,0)</f>
        <v>0</v>
      </c>
      <c r="J33" s="22">
        <f>VLOOKUP($B33,'[2]Brokers'!$B$9:$Q$66,16,0)</f>
        <v>0</v>
      </c>
      <c r="K33" s="22">
        <f>VLOOKUP($B33,'[2]Brokers'!$B$9:$AI$66,18,0)</f>
        <v>0</v>
      </c>
      <c r="L33" s="12">
        <f t="shared" si="1"/>
        <v>26368781</v>
      </c>
      <c r="M33" s="17">
        <v>26368781</v>
      </c>
      <c r="N33" s="13">
        <f t="shared" si="0"/>
        <v>0.0009733618389289808</v>
      </c>
      <c r="O33" s="31"/>
      <c r="P33" s="15"/>
      <c r="Q33" s="29"/>
    </row>
    <row r="34" spans="1:17" ht="21" customHeight="1">
      <c r="A34" s="7">
        <v>19</v>
      </c>
      <c r="B34" s="16" t="s">
        <v>61</v>
      </c>
      <c r="C34" s="16" t="str">
        <f>VLOOKUP($B34,'[1]Sheet1'!$C$4:$D$65,2,0)</f>
        <v>Азиа Пасифик секьюритис ХХК</v>
      </c>
      <c r="D34" s="6" t="s">
        <v>9</v>
      </c>
      <c r="E34" s="5" t="s">
        <v>9</v>
      </c>
      <c r="F34" s="5"/>
      <c r="G34" s="22">
        <f>VLOOKUP(B34,'[2]Brokers'!$B$9:$X$71,7,0)</f>
        <v>14633395</v>
      </c>
      <c r="H34" s="22">
        <f>VLOOKUP($B34,'[2]Brokers'!$B$9:$X$66,23,0)</f>
        <v>0</v>
      </c>
      <c r="I34" s="22">
        <f>VLOOKUP($B34,'[2]Brokers'!$B$9:$M$66,10,0)</f>
        <v>0</v>
      </c>
      <c r="J34" s="22">
        <f>VLOOKUP($B34,'[2]Brokers'!$B$9:$Q$66,16,0)</f>
        <v>2941870</v>
      </c>
      <c r="K34" s="22">
        <f>VLOOKUP($B34,'[2]Brokers'!$B$9:$AI$66,18,0)</f>
        <v>0</v>
      </c>
      <c r="L34" s="12">
        <f t="shared" si="1"/>
        <v>17575265</v>
      </c>
      <c r="M34" s="17">
        <v>17575265</v>
      </c>
      <c r="N34" s="13">
        <f t="shared" si="0"/>
        <v>0.0006487631058888977</v>
      </c>
      <c r="O34" s="31"/>
      <c r="P34" s="15"/>
      <c r="Q34" s="29"/>
    </row>
    <row r="35" spans="1:17" ht="15.75">
      <c r="A35" s="7">
        <v>20</v>
      </c>
      <c r="B35" s="16" t="s">
        <v>49</v>
      </c>
      <c r="C35" s="16" t="str">
        <f>VLOOKUP($B35,'[1]Sheet1'!$C$4:$D$65,2,0)</f>
        <v>Ард капитал групп ХХК</v>
      </c>
      <c r="D35" s="6" t="s">
        <v>9</v>
      </c>
      <c r="E35" s="5" t="s">
        <v>9</v>
      </c>
      <c r="F35" s="5"/>
      <c r="G35" s="22">
        <f>VLOOKUP(B35,'[2]Brokers'!$B$9:$X$71,7,0)</f>
        <v>11434019.5</v>
      </c>
      <c r="H35" s="22">
        <f>VLOOKUP($B35,'[2]Brokers'!$B$9:$X$66,23,0)</f>
        <v>0</v>
      </c>
      <c r="I35" s="22">
        <f>VLOOKUP($B35,'[2]Brokers'!$B$9:$M$66,10,0)</f>
        <v>0</v>
      </c>
      <c r="J35" s="22">
        <f>VLOOKUP($B35,'[2]Brokers'!$B$9:$Q$66,16,0)</f>
        <v>2497500</v>
      </c>
      <c r="K35" s="22">
        <f>VLOOKUP($B35,'[2]Brokers'!$B$9:$AI$66,18,0)</f>
        <v>0</v>
      </c>
      <c r="L35" s="12">
        <f t="shared" si="1"/>
        <v>13931519.5</v>
      </c>
      <c r="M35" s="17">
        <v>13931519.5</v>
      </c>
      <c r="N35" s="13">
        <f t="shared" si="0"/>
        <v>0.0005142600046469707</v>
      </c>
      <c r="O35" s="31"/>
      <c r="P35" s="15"/>
      <c r="Q35" s="29"/>
    </row>
    <row r="36" spans="1:17" ht="15.75">
      <c r="A36" s="7">
        <v>21</v>
      </c>
      <c r="B36" s="16" t="s">
        <v>39</v>
      </c>
      <c r="C36" s="16" t="str">
        <f>VLOOKUP($B36,'[1]Sheet1'!$C$4:$D$65,2,0)</f>
        <v>Булган брокер ХХК</v>
      </c>
      <c r="D36" s="6" t="s">
        <v>9</v>
      </c>
      <c r="E36" s="5"/>
      <c r="F36" s="5"/>
      <c r="G36" s="22">
        <f>VLOOKUP(B36,'[2]Brokers'!$B$9:$X$71,7,0)</f>
        <v>13501244</v>
      </c>
      <c r="H36" s="22">
        <f>VLOOKUP($B36,'[2]Brokers'!$B$9:$X$66,23,0)</f>
        <v>0</v>
      </c>
      <c r="I36" s="22">
        <f>VLOOKUP($B36,'[2]Brokers'!$B$9:$M$66,10,0)</f>
        <v>0</v>
      </c>
      <c r="J36" s="22">
        <f>VLOOKUP($B36,'[2]Brokers'!$B$9:$Q$66,16,0)</f>
        <v>0</v>
      </c>
      <c r="K36" s="22">
        <f>VLOOKUP($B36,'[2]Brokers'!$B$9:$AI$66,18,0)</f>
        <v>0</v>
      </c>
      <c r="L36" s="12">
        <f t="shared" si="1"/>
        <v>13501244</v>
      </c>
      <c r="M36" s="17">
        <v>13501244</v>
      </c>
      <c r="N36" s="13">
        <f t="shared" si="0"/>
        <v>0.0004983770651995202</v>
      </c>
      <c r="O36" s="31"/>
      <c r="P36" s="15"/>
      <c r="Q36" s="29"/>
    </row>
    <row r="37" spans="1:17" ht="15" customHeight="1">
      <c r="A37" s="7">
        <v>22</v>
      </c>
      <c r="B37" s="16" t="s">
        <v>69</v>
      </c>
      <c r="C37" s="16" t="str">
        <f>VLOOKUP($B37,'[1]Sheet1'!$C$4:$D$65,2,0)</f>
        <v>Өндөрхаан инвест ХХК</v>
      </c>
      <c r="D37" s="6" t="s">
        <v>9</v>
      </c>
      <c r="E37" s="5"/>
      <c r="F37" s="5"/>
      <c r="G37" s="22">
        <f>VLOOKUP(B37,'[2]Brokers'!$B$9:$X$71,7,0)</f>
        <v>11944000</v>
      </c>
      <c r="H37" s="22">
        <f>VLOOKUP($B37,'[2]Brokers'!$B$9:$X$66,23,0)</f>
        <v>0</v>
      </c>
      <c r="I37" s="22">
        <f>VLOOKUP($B37,'[2]Brokers'!$B$9:$M$66,10,0)</f>
        <v>0</v>
      </c>
      <c r="J37" s="22">
        <f>VLOOKUP($B37,'[2]Brokers'!$B$9:$Q$66,16,0)</f>
        <v>0</v>
      </c>
      <c r="K37" s="22">
        <f>VLOOKUP($B37,'[2]Brokers'!$B$9:$AI$66,18,0)</f>
        <v>0</v>
      </c>
      <c r="L37" s="12">
        <f t="shared" si="1"/>
        <v>11944000</v>
      </c>
      <c r="M37" s="17">
        <v>11944000</v>
      </c>
      <c r="N37" s="13">
        <f t="shared" si="0"/>
        <v>0.0004408938662795124</v>
      </c>
      <c r="O37" s="31"/>
      <c r="P37" s="15"/>
      <c r="Q37" s="29"/>
    </row>
    <row r="38" spans="1:17" ht="17.25" customHeight="1">
      <c r="A38" s="7">
        <v>23</v>
      </c>
      <c r="B38" s="16" t="s">
        <v>25</v>
      </c>
      <c r="C38" s="16" t="str">
        <f>VLOOKUP($B38,'[1]Sheet1'!$C$4:$D$65,2,0)</f>
        <v>Монсек ХХК</v>
      </c>
      <c r="D38" s="6" t="s">
        <v>9</v>
      </c>
      <c r="E38" s="5" t="s">
        <v>9</v>
      </c>
      <c r="F38" s="5"/>
      <c r="G38" s="22">
        <f>VLOOKUP(B38,'[2]Brokers'!$B$9:$X$71,7,0)</f>
        <v>7086138.29</v>
      </c>
      <c r="H38" s="22">
        <f>VLOOKUP($B38,'[2]Brokers'!$B$9:$X$66,23,0)</f>
        <v>0</v>
      </c>
      <c r="I38" s="22">
        <f>VLOOKUP($B38,'[2]Brokers'!$B$9:$M$66,10,0)</f>
        <v>0</v>
      </c>
      <c r="J38" s="22">
        <f>VLOOKUP($B38,'[2]Brokers'!$B$9:$Q$66,16,0)</f>
        <v>1633180</v>
      </c>
      <c r="K38" s="22">
        <f>VLOOKUP($B38,'[2]Brokers'!$B$9:$AI$66,18,0)</f>
        <v>0</v>
      </c>
      <c r="L38" s="12">
        <f t="shared" si="1"/>
        <v>8719318.29</v>
      </c>
      <c r="M38" s="17">
        <v>8719318.29</v>
      </c>
      <c r="N38" s="13">
        <f t="shared" si="0"/>
        <v>0.00032185984194572724</v>
      </c>
      <c r="O38" s="31"/>
      <c r="P38" s="15"/>
      <c r="Q38" s="29"/>
    </row>
    <row r="39" spans="1:18" s="18" customFormat="1" ht="15.75">
      <c r="A39" s="7">
        <v>24</v>
      </c>
      <c r="B39" s="16" t="s">
        <v>57</v>
      </c>
      <c r="C39" s="16" t="str">
        <f>VLOOKUP($B39,'[1]Sheet1'!$C$4:$D$65,2,0)</f>
        <v>Бумбат-Алтай ХХК</v>
      </c>
      <c r="D39" s="6" t="s">
        <v>9</v>
      </c>
      <c r="E39" s="5"/>
      <c r="F39" s="5"/>
      <c r="G39" s="22">
        <f>VLOOKUP(B39,'[2]Brokers'!$B$9:$X$71,7,0)</f>
        <v>7363925.75</v>
      </c>
      <c r="H39" s="22">
        <f>VLOOKUP($B39,'[2]Brokers'!$B$9:$X$66,23,0)</f>
        <v>0</v>
      </c>
      <c r="I39" s="22">
        <f>VLOOKUP($B39,'[2]Brokers'!$B$9:$M$66,10,0)</f>
        <v>0</v>
      </c>
      <c r="J39" s="22">
        <f>VLOOKUP($B39,'[2]Brokers'!$B$9:$Q$66,16,0)</f>
        <v>1113700</v>
      </c>
      <c r="K39" s="22">
        <f>VLOOKUP($B39,'[2]Brokers'!$B$9:$AI$66,18,0)</f>
        <v>0</v>
      </c>
      <c r="L39" s="12">
        <f t="shared" si="1"/>
        <v>8477625.75</v>
      </c>
      <c r="M39" s="17">
        <v>8477625.75</v>
      </c>
      <c r="N39" s="13">
        <f t="shared" si="0"/>
        <v>0.0003129381441550779</v>
      </c>
      <c r="O39" s="31"/>
      <c r="P39" s="15"/>
      <c r="Q39" s="29"/>
      <c r="R39" s="34"/>
    </row>
    <row r="40" spans="1:17" ht="15.75">
      <c r="A40" s="7">
        <v>25</v>
      </c>
      <c r="B40" s="16" t="s">
        <v>33</v>
      </c>
      <c r="C40" s="16" t="str">
        <f>VLOOKUP($B40,'[1]Sheet1'!$C$4:$D$65,2,0)</f>
        <v>Аргай бэст ХХК</v>
      </c>
      <c r="D40" s="6" t="s">
        <v>9</v>
      </c>
      <c r="E40" s="5"/>
      <c r="F40" s="5"/>
      <c r="G40" s="22">
        <f>VLOOKUP(B40,'[2]Brokers'!$B$9:$X$71,7,0)</f>
        <v>5547755.52</v>
      </c>
      <c r="H40" s="22">
        <f>VLOOKUP($B40,'[2]Brokers'!$B$9:$X$66,23,0)</f>
        <v>0</v>
      </c>
      <c r="I40" s="22">
        <f>VLOOKUP($B40,'[2]Brokers'!$B$9:$M$66,10,0)</f>
        <v>0</v>
      </c>
      <c r="J40" s="22">
        <f>VLOOKUP($B40,'[2]Brokers'!$B$9:$Q$66,16,0)</f>
        <v>1924000</v>
      </c>
      <c r="K40" s="22">
        <f>VLOOKUP($B40,'[2]Brokers'!$B$9:$AI$66,18,0)</f>
        <v>0</v>
      </c>
      <c r="L40" s="12">
        <f t="shared" si="1"/>
        <v>7471755.52</v>
      </c>
      <c r="M40" s="17">
        <v>7471755.52</v>
      </c>
      <c r="N40" s="13">
        <f t="shared" si="0"/>
        <v>0.00027580803575921704</v>
      </c>
      <c r="O40" s="31"/>
      <c r="P40" s="15"/>
      <c r="Q40" s="29"/>
    </row>
    <row r="41" spans="1:17" ht="18" customHeight="1">
      <c r="A41" s="7">
        <v>26</v>
      </c>
      <c r="B41" s="16" t="s">
        <v>19</v>
      </c>
      <c r="C41" s="16" t="str">
        <f>VLOOKUP($B41,'[1]Sheet1'!$C$4:$D$65,2,0)</f>
        <v>Тулгат чандмань баян ХХК</v>
      </c>
      <c r="D41" s="6" t="s">
        <v>9</v>
      </c>
      <c r="E41" s="5"/>
      <c r="F41" s="5"/>
      <c r="G41" s="22">
        <f>VLOOKUP(B41,'[2]Brokers'!$B$9:$X$71,7,0)</f>
        <v>5274859</v>
      </c>
      <c r="H41" s="22">
        <f>VLOOKUP($B41,'[2]Brokers'!$B$9:$X$66,23,0)</f>
        <v>0</v>
      </c>
      <c r="I41" s="22">
        <f>VLOOKUP($B41,'[2]Brokers'!$B$9:$M$66,10,0)</f>
        <v>0</v>
      </c>
      <c r="J41" s="22">
        <f>VLOOKUP($B41,'[2]Brokers'!$B$9:$Q$66,16,0)</f>
        <v>187960</v>
      </c>
      <c r="K41" s="22">
        <f>VLOOKUP($B41,'[2]Brokers'!$B$9:$AI$66,18,0)</f>
        <v>0</v>
      </c>
      <c r="L41" s="12">
        <f t="shared" si="1"/>
        <v>5462819</v>
      </c>
      <c r="M41" s="17">
        <v>5462819</v>
      </c>
      <c r="N41" s="13">
        <f t="shared" si="0"/>
        <v>0.00020165132197715838</v>
      </c>
      <c r="O41" s="31"/>
      <c r="P41" s="15"/>
      <c r="Q41" s="29"/>
    </row>
    <row r="42" spans="1:17" ht="15.75">
      <c r="A42" s="7">
        <v>27</v>
      </c>
      <c r="B42" s="16" t="s">
        <v>85</v>
      </c>
      <c r="C42" s="16" t="str">
        <f>VLOOKUP($B42,'[1]Sheet1'!$C$4:$D$65,2,0)</f>
        <v>Монгол секюритиес ХК</v>
      </c>
      <c r="D42" s="6" t="s">
        <v>9</v>
      </c>
      <c r="E42" s="5"/>
      <c r="F42" s="5"/>
      <c r="G42" s="22">
        <f>VLOOKUP(B42,'[2]Brokers'!$B$9:$X$71,7,0)</f>
        <v>2040480</v>
      </c>
      <c r="H42" s="22">
        <f>VLOOKUP($B42,'[2]Brokers'!$B$9:$X$66,23,0)</f>
        <v>0</v>
      </c>
      <c r="I42" s="22">
        <f>VLOOKUP($B42,'[2]Brokers'!$B$9:$M$66,10,0)</f>
        <v>0</v>
      </c>
      <c r="J42" s="22">
        <f>VLOOKUP($B42,'[2]Brokers'!$B$9:$Q$66,16,0)</f>
        <v>1332000</v>
      </c>
      <c r="K42" s="22">
        <f>VLOOKUP($B42,'[2]Brokers'!$B$9:$AI$66,18,0)</f>
        <v>0</v>
      </c>
      <c r="L42" s="12">
        <f t="shared" si="1"/>
        <v>3372480</v>
      </c>
      <c r="M42" s="17">
        <v>3372480</v>
      </c>
      <c r="N42" s="13">
        <f t="shared" si="0"/>
        <v>0.00012448976441312205</v>
      </c>
      <c r="O42" s="31"/>
      <c r="P42" s="15"/>
      <c r="Q42" s="29"/>
    </row>
    <row r="43" spans="1:17" ht="15.75">
      <c r="A43" s="7">
        <v>28</v>
      </c>
      <c r="B43" s="16" t="s">
        <v>43</v>
      </c>
      <c r="C43" s="16" t="str">
        <f>VLOOKUP($B43,'[1]Sheet1'!$C$4:$D$65,2,0)</f>
        <v>Гацуурт трейд ХХК</v>
      </c>
      <c r="D43" s="6" t="s">
        <v>9</v>
      </c>
      <c r="E43" s="5"/>
      <c r="F43" s="5"/>
      <c r="G43" s="22">
        <f>VLOOKUP(B43,'[2]Brokers'!$B$9:$X$71,7,0)</f>
        <v>729536</v>
      </c>
      <c r="H43" s="22">
        <f>VLOOKUP($B43,'[2]Brokers'!$B$9:$X$66,23,0)</f>
        <v>0</v>
      </c>
      <c r="I43" s="22">
        <f>VLOOKUP($B43,'[2]Brokers'!$B$9:$M$66,10,0)</f>
        <v>0</v>
      </c>
      <c r="J43" s="22">
        <f>VLOOKUP($B43,'[2]Brokers'!$B$9:$Q$66,16,0)</f>
        <v>2012985</v>
      </c>
      <c r="K43" s="22">
        <f>VLOOKUP($B43,'[2]Brokers'!$B$9:$AI$66,18,0)</f>
        <v>0</v>
      </c>
      <c r="L43" s="12">
        <f t="shared" si="1"/>
        <v>2742521</v>
      </c>
      <c r="M43" s="17">
        <v>2742521</v>
      </c>
      <c r="N43" s="13">
        <f t="shared" si="0"/>
        <v>0.00010123582443425608</v>
      </c>
      <c r="O43" s="31"/>
      <c r="P43" s="15"/>
      <c r="Q43" s="29"/>
    </row>
    <row r="44" spans="1:17" ht="15.75">
      <c r="A44" s="7">
        <v>29</v>
      </c>
      <c r="B44" s="16" t="s">
        <v>71</v>
      </c>
      <c r="C44" s="16" t="str">
        <f>VLOOKUP($B44,'[1]Sheet1'!$C$4:$D$65,2,0)</f>
        <v>Масдак ХХК</v>
      </c>
      <c r="D44" s="6" t="s">
        <v>9</v>
      </c>
      <c r="E44" s="5"/>
      <c r="F44" s="5"/>
      <c r="G44" s="22">
        <f>VLOOKUP(B44,'[2]Brokers'!$B$9:$X$71,7,0)</f>
        <v>2382088</v>
      </c>
      <c r="H44" s="22">
        <f>VLOOKUP($B44,'[2]Brokers'!$B$9:$X$66,23,0)</f>
        <v>0</v>
      </c>
      <c r="I44" s="22">
        <f>VLOOKUP($B44,'[2]Brokers'!$B$9:$M$66,10,0)</f>
        <v>0</v>
      </c>
      <c r="J44" s="22">
        <f>VLOOKUP($B44,'[2]Brokers'!$B$9:$Q$66,16,0)</f>
        <v>0</v>
      </c>
      <c r="K44" s="22">
        <f>VLOOKUP($B44,'[2]Brokers'!$B$9:$AI$66,18,0)</f>
        <v>0</v>
      </c>
      <c r="L44" s="12">
        <f t="shared" si="1"/>
        <v>2382088</v>
      </c>
      <c r="M44" s="17">
        <v>2382088</v>
      </c>
      <c r="N44" s="13">
        <f t="shared" si="0"/>
        <v>8.793101039333816E-05</v>
      </c>
      <c r="O44" s="31"/>
      <c r="P44" s="15"/>
      <c r="Q44" s="29"/>
    </row>
    <row r="45" spans="1:17" ht="15.75">
      <c r="A45" s="7">
        <v>30</v>
      </c>
      <c r="B45" s="16" t="s">
        <v>41</v>
      </c>
      <c r="C45" s="16" t="str">
        <f>VLOOKUP($B45,'[1]Sheet1'!$C$4:$D$65,2,0)</f>
        <v>Евразиа капитал холдинг ХК</v>
      </c>
      <c r="D45" s="6" t="s">
        <v>9</v>
      </c>
      <c r="E45" s="5" t="s">
        <v>9</v>
      </c>
      <c r="F45" s="5" t="s">
        <v>9</v>
      </c>
      <c r="G45" s="22">
        <f>VLOOKUP(B45,'[2]Brokers'!$B$9:$X$71,7,0)</f>
        <v>130923</v>
      </c>
      <c r="H45" s="22">
        <f>VLOOKUP($B45,'[2]Brokers'!$B$9:$X$66,23,0)</f>
        <v>0</v>
      </c>
      <c r="I45" s="22">
        <f>VLOOKUP($B45,'[2]Brokers'!$B$9:$M$66,10,0)</f>
        <v>0</v>
      </c>
      <c r="J45" s="22">
        <f>VLOOKUP($B45,'[2]Brokers'!$B$9:$Q$66,16,0)</f>
        <v>1850000</v>
      </c>
      <c r="K45" s="22">
        <f>VLOOKUP($B45,'[2]Brokers'!$B$9:$AI$66,18,0)</f>
        <v>0</v>
      </c>
      <c r="L45" s="12">
        <f t="shared" si="1"/>
        <v>1980923</v>
      </c>
      <c r="M45" s="17">
        <v>1980923</v>
      </c>
      <c r="N45" s="13">
        <f t="shared" si="0"/>
        <v>7.312263900468942E-05</v>
      </c>
      <c r="O45" s="31"/>
      <c r="P45" s="15"/>
      <c r="Q45" s="29"/>
    </row>
    <row r="46" spans="1:17" ht="15.75">
      <c r="A46" s="7">
        <v>31</v>
      </c>
      <c r="B46" s="16" t="s">
        <v>77</v>
      </c>
      <c r="C46" s="16" t="str">
        <f>VLOOKUP($B46,'[1]Sheet1'!$C$4:$D$65,2,0)</f>
        <v>Алтан хоромсог ХХК</v>
      </c>
      <c r="D46" s="6" t="s">
        <v>9</v>
      </c>
      <c r="E46" s="5"/>
      <c r="F46" s="5"/>
      <c r="G46" s="22">
        <f>VLOOKUP(B46,'[2]Brokers'!$B$9:$X$71,7,0)</f>
        <v>1762114</v>
      </c>
      <c r="H46" s="22">
        <f>VLOOKUP($B46,'[2]Brokers'!$B$9:$X$66,23,0)</f>
        <v>0</v>
      </c>
      <c r="I46" s="22">
        <f>VLOOKUP($B46,'[2]Brokers'!$B$9:$M$66,10,0)</f>
        <v>0</v>
      </c>
      <c r="J46" s="22">
        <f>VLOOKUP($B46,'[2]Brokers'!$B$9:$Q$66,16,0)</f>
        <v>0</v>
      </c>
      <c r="K46" s="22">
        <f>VLOOKUP($B46,'[2]Brokers'!$B$9:$AI$66,18,0)</f>
        <v>0</v>
      </c>
      <c r="L46" s="12">
        <f t="shared" si="1"/>
        <v>1762114</v>
      </c>
      <c r="M46" s="17">
        <v>1762114</v>
      </c>
      <c r="N46" s="13">
        <f t="shared" si="0"/>
        <v>6.504565089461292E-05</v>
      </c>
      <c r="O46" s="31"/>
      <c r="P46" s="15"/>
      <c r="Q46" s="29"/>
    </row>
    <row r="47" spans="1:17" ht="15.75">
      <c r="A47" s="7">
        <v>32</v>
      </c>
      <c r="B47" s="16" t="s">
        <v>93</v>
      </c>
      <c r="C47" s="16" t="str">
        <f>VLOOKUP($B47,'[1]Sheet1'!$C$4:$D$65,2,0)</f>
        <v>Блүмсбюри секюритиес ХХК </v>
      </c>
      <c r="D47" s="6" t="s">
        <v>9</v>
      </c>
      <c r="E47" s="5" t="s">
        <v>9</v>
      </c>
      <c r="F47" s="5"/>
      <c r="G47" s="22">
        <f>VLOOKUP(B47,'[2]Brokers'!$B$9:$X$71,7,0)</f>
        <v>1594050</v>
      </c>
      <c r="H47" s="22">
        <f>VLOOKUP($B47,'[2]Brokers'!$B$9:$X$66,23,0)</f>
        <v>0</v>
      </c>
      <c r="I47" s="22">
        <f>VLOOKUP($B47,'[2]Brokers'!$B$9:$M$66,10,0)</f>
        <v>0</v>
      </c>
      <c r="J47" s="22">
        <f>VLOOKUP($B47,'[2]Brokers'!$B$9:$Q$66,16,0)</f>
        <v>0</v>
      </c>
      <c r="K47" s="22">
        <f>VLOOKUP($B47,'[2]Brokers'!$B$9:$AI$66,18,0)</f>
        <v>0</v>
      </c>
      <c r="L47" s="12">
        <f t="shared" si="1"/>
        <v>1594050</v>
      </c>
      <c r="M47" s="17">
        <v>1594050</v>
      </c>
      <c r="N47" s="13">
        <f t="shared" si="0"/>
        <v>5.884183418811593E-05</v>
      </c>
      <c r="O47" s="31"/>
      <c r="P47" s="15"/>
      <c r="Q47" s="29"/>
    </row>
    <row r="48" spans="1:17" ht="15" customHeight="1">
      <c r="A48" s="7">
        <v>33</v>
      </c>
      <c r="B48" s="16" t="s">
        <v>79</v>
      </c>
      <c r="C48" s="16" t="str">
        <f>VLOOKUP($B48,'[1]Sheet1'!$C$4:$D$65,2,0)</f>
        <v>Эм Ай Си Си ХХК</v>
      </c>
      <c r="D48" s="6" t="s">
        <v>9</v>
      </c>
      <c r="E48" s="5" t="s">
        <v>9</v>
      </c>
      <c r="F48" s="5"/>
      <c r="G48" s="22">
        <f>VLOOKUP(B48,'[2]Brokers'!$B$9:$X$71,7,0)</f>
        <v>1058400</v>
      </c>
      <c r="H48" s="22">
        <f>VLOOKUP($B48,'[2]Brokers'!$B$9:$X$66,23,0)</f>
        <v>0</v>
      </c>
      <c r="I48" s="22">
        <f>VLOOKUP($B48,'[2]Brokers'!$B$9:$M$66,10,0)</f>
        <v>0</v>
      </c>
      <c r="J48" s="22">
        <f>VLOOKUP($B48,'[2]Brokers'!$B$9:$Q$66,16,0)</f>
        <v>0</v>
      </c>
      <c r="K48" s="22">
        <f>VLOOKUP($B48,'[2]Brokers'!$B$9:$AI$66,18,0)</f>
        <v>0</v>
      </c>
      <c r="L48" s="12">
        <f t="shared" si="1"/>
        <v>1058400</v>
      </c>
      <c r="M48" s="17">
        <v>1058400</v>
      </c>
      <c r="N48" s="13">
        <f aca="true" t="shared" si="2" ref="N48:N79">M48/$M$74*100%</f>
        <v>3.9069161760736426E-05</v>
      </c>
      <c r="O48" s="31"/>
      <c r="P48" s="15"/>
      <c r="Q48" s="29"/>
    </row>
    <row r="49" spans="1:17" ht="15.75">
      <c r="A49" s="7">
        <v>34</v>
      </c>
      <c r="B49" s="16" t="s">
        <v>97</v>
      </c>
      <c r="C49" s="16" t="str">
        <f>VLOOKUP($B49,'[1]Sheet1'!$C$4:$D$65,2,0)</f>
        <v>Говийн ноён нуруу ХХК</v>
      </c>
      <c r="D49" s="6" t="s">
        <v>9</v>
      </c>
      <c r="E49" s="5"/>
      <c r="F49" s="5"/>
      <c r="G49" s="22">
        <f>VLOOKUP(B49,'[2]Brokers'!$B$9:$X$71,7,0)</f>
        <v>1027949</v>
      </c>
      <c r="H49" s="22">
        <f>VLOOKUP($B49,'[2]Brokers'!$B$9:$X$66,23,0)</f>
        <v>0</v>
      </c>
      <c r="I49" s="22">
        <f>VLOOKUP($B49,'[2]Brokers'!$B$9:$M$66,10,0)</f>
        <v>0</v>
      </c>
      <c r="J49" s="22">
        <f>VLOOKUP($B49,'[2]Brokers'!$B$9:$Q$66,16,0)</f>
        <v>0</v>
      </c>
      <c r="K49" s="22">
        <f>VLOOKUP($B49,'[2]Brokers'!$B$9:$AI$66,18,0)</f>
        <v>0</v>
      </c>
      <c r="L49" s="12">
        <f t="shared" si="1"/>
        <v>1027949</v>
      </c>
      <c r="M49" s="17">
        <v>1027949</v>
      </c>
      <c r="N49" s="13">
        <f t="shared" si="2"/>
        <v>3.794511126491615E-05</v>
      </c>
      <c r="O49" s="31"/>
      <c r="P49" s="15"/>
      <c r="Q49" s="29"/>
    </row>
    <row r="50" spans="1:17" ht="15.75">
      <c r="A50" s="7">
        <v>35</v>
      </c>
      <c r="B50" s="16" t="s">
        <v>67</v>
      </c>
      <c r="C50" s="16" t="str">
        <f>VLOOKUP($B50,'[1]Sheet1'!$C$4:$D$65,2,0)</f>
        <v>Гранддевелопмент ХХК</v>
      </c>
      <c r="D50" s="6" t="s">
        <v>9</v>
      </c>
      <c r="E50" s="5"/>
      <c r="F50" s="5"/>
      <c r="G50" s="22">
        <f>VLOOKUP(B50,'[2]Brokers'!$B$9:$X$71,7,0)</f>
        <v>0</v>
      </c>
      <c r="H50" s="22">
        <f>VLOOKUP($B50,'[2]Brokers'!$B$9:$X$66,23,0)</f>
        <v>0</v>
      </c>
      <c r="I50" s="22">
        <f>VLOOKUP($B50,'[2]Brokers'!$B$9:$M$66,10,0)</f>
        <v>0</v>
      </c>
      <c r="J50" s="22">
        <f>VLOOKUP($B50,'[2]Brokers'!$B$9:$Q$66,16,0)</f>
        <v>901690</v>
      </c>
      <c r="K50" s="22">
        <f>VLOOKUP($B50,'[2]Brokers'!$B$9:$AI$66,18,0)</f>
        <v>0</v>
      </c>
      <c r="L50" s="12">
        <f t="shared" si="1"/>
        <v>901690</v>
      </c>
      <c r="M50" s="17">
        <v>901690</v>
      </c>
      <c r="N50" s="13">
        <f t="shared" si="2"/>
        <v>3.32844600038156E-05</v>
      </c>
      <c r="O50" s="31"/>
      <c r="P50" s="15"/>
      <c r="Q50" s="29"/>
    </row>
    <row r="51" spans="1:17" ht="15.75">
      <c r="A51" s="7">
        <v>36</v>
      </c>
      <c r="B51" s="16" t="s">
        <v>87</v>
      </c>
      <c r="C51" s="16" t="str">
        <f>VLOOKUP($B51,'[1]Sheet1'!$C$4:$D$65,2,0)</f>
        <v>Блюскай секьюритиз ХК</v>
      </c>
      <c r="D51" s="6" t="s">
        <v>9</v>
      </c>
      <c r="E51" s="5"/>
      <c r="F51" s="5"/>
      <c r="G51" s="22">
        <f>VLOOKUP(B51,'[2]Brokers'!$B$9:$X$71,7,0)</f>
        <v>92800</v>
      </c>
      <c r="H51" s="22">
        <f>VLOOKUP($B51,'[2]Brokers'!$B$9:$X$66,23,0)</f>
        <v>0</v>
      </c>
      <c r="I51" s="22">
        <f>VLOOKUP($B51,'[2]Brokers'!$B$9:$M$66,10,0)</f>
        <v>0</v>
      </c>
      <c r="J51" s="22">
        <f>VLOOKUP($B51,'[2]Brokers'!$B$9:$Q$66,16,0)</f>
        <v>698190</v>
      </c>
      <c r="K51" s="22">
        <f>VLOOKUP($B51,'[2]Brokers'!$B$9:$AI$66,18,0)</f>
        <v>0</v>
      </c>
      <c r="L51" s="12">
        <f t="shared" si="1"/>
        <v>790990</v>
      </c>
      <c r="M51" s="17">
        <v>790990</v>
      </c>
      <c r="N51" s="13">
        <f t="shared" si="2"/>
        <v>2.919814461557531E-05</v>
      </c>
      <c r="O51" s="31"/>
      <c r="P51" s="15"/>
      <c r="Q51" s="29"/>
    </row>
    <row r="52" spans="1:17" ht="15.75">
      <c r="A52" s="7">
        <v>37</v>
      </c>
      <c r="B52" s="16" t="s">
        <v>37</v>
      </c>
      <c r="C52" s="16" t="str">
        <f>VLOOKUP($B52,'[1]Sheet1'!$C$4:$D$65,2,0)</f>
        <v>Эм Ай Би Жи ХХК</v>
      </c>
      <c r="D52" s="6" t="s">
        <v>9</v>
      </c>
      <c r="E52" s="5" t="s">
        <v>9</v>
      </c>
      <c r="F52" s="5"/>
      <c r="G52" s="22">
        <f>VLOOKUP(B52,'[2]Brokers'!$B$9:$X$71,7,0)</f>
        <v>259038</v>
      </c>
      <c r="H52" s="22">
        <f>VLOOKUP($B52,'[2]Brokers'!$B$9:$X$66,23,0)</f>
        <v>0</v>
      </c>
      <c r="I52" s="22">
        <f>VLOOKUP($B52,'[2]Brokers'!$B$9:$M$66,10,0)</f>
        <v>0</v>
      </c>
      <c r="J52" s="22">
        <f>VLOOKUP($B52,'[2]Brokers'!$B$9:$Q$66,16,0)</f>
        <v>370000</v>
      </c>
      <c r="K52" s="22">
        <f>VLOOKUP($B52,'[2]Brokers'!$B$9:$AI$66,18,0)</f>
        <v>0</v>
      </c>
      <c r="L52" s="12">
        <f t="shared" si="1"/>
        <v>629038</v>
      </c>
      <c r="M52" s="17">
        <v>629038</v>
      </c>
      <c r="N52" s="13">
        <f t="shared" si="2"/>
        <v>2.321994272075786E-05</v>
      </c>
      <c r="O52" s="31"/>
      <c r="P52" s="15"/>
      <c r="Q52" s="29"/>
    </row>
    <row r="53" spans="1:17" ht="18" customHeight="1">
      <c r="A53" s="7">
        <v>38</v>
      </c>
      <c r="B53" s="16" t="s">
        <v>53</v>
      </c>
      <c r="C53" s="16" t="str">
        <f>VLOOKUP($B53,'[1]Sheet1'!$C$4:$D$65,2,0)</f>
        <v>Мэргэн санаа ХХК</v>
      </c>
      <c r="D53" s="6" t="s">
        <v>9</v>
      </c>
      <c r="E53" s="5"/>
      <c r="F53" s="5"/>
      <c r="G53" s="22">
        <f>VLOOKUP(B53,'[2]Brokers'!$B$9:$X$71,7,0)</f>
        <v>312692</v>
      </c>
      <c r="H53" s="22">
        <f>VLOOKUP($B53,'[2]Brokers'!$B$9:$X$66,23,0)</f>
        <v>0</v>
      </c>
      <c r="I53" s="22">
        <f>VLOOKUP($B53,'[2]Brokers'!$B$9:$M$66,10,0)</f>
        <v>0</v>
      </c>
      <c r="J53" s="22">
        <f>VLOOKUP($B53,'[2]Brokers'!$B$9:$Q$66,16,0)</f>
        <v>92500</v>
      </c>
      <c r="K53" s="22">
        <f>VLOOKUP($B53,'[2]Brokers'!$B$9:$AI$66,18,0)</f>
        <v>0</v>
      </c>
      <c r="L53" s="12">
        <f t="shared" si="1"/>
        <v>405192</v>
      </c>
      <c r="M53" s="17">
        <v>405192</v>
      </c>
      <c r="N53" s="13">
        <f t="shared" si="2"/>
        <v>1.4957021723503699E-05</v>
      </c>
      <c r="O53" s="31"/>
      <c r="P53" s="15"/>
      <c r="Q53" s="29"/>
    </row>
    <row r="54" spans="1:17" ht="15.75">
      <c r="A54" s="7">
        <v>39</v>
      </c>
      <c r="B54" s="16" t="s">
        <v>91</v>
      </c>
      <c r="C54" s="16" t="str">
        <f>VLOOKUP($B54,'[1]Sheet1'!$C$4:$D$65,2,0)</f>
        <v>АСЕ энд Т Капитал ХХК</v>
      </c>
      <c r="D54" s="6" t="s">
        <v>9</v>
      </c>
      <c r="E54" s="5" t="s">
        <v>9</v>
      </c>
      <c r="F54" s="5" t="s">
        <v>9</v>
      </c>
      <c r="G54" s="22">
        <f>VLOOKUP(B54,'[2]Brokers'!$B$9:$X$71,7,0)</f>
        <v>354445</v>
      </c>
      <c r="H54" s="22">
        <f>VLOOKUP($B54,'[2]Brokers'!$B$9:$X$66,23,0)</f>
        <v>0</v>
      </c>
      <c r="I54" s="22">
        <f>VLOOKUP($B54,'[2]Brokers'!$B$9:$M$66,10,0)</f>
        <v>0</v>
      </c>
      <c r="J54" s="22">
        <f>VLOOKUP($B54,'[2]Brokers'!$B$9:$Q$66,16,0)</f>
        <v>2433860</v>
      </c>
      <c r="K54" s="22">
        <f>VLOOKUP($B54,'[2]Brokers'!$B$9:$AI$66,18,0)</f>
        <v>0</v>
      </c>
      <c r="L54" s="12">
        <f t="shared" si="1"/>
        <v>2788305</v>
      </c>
      <c r="M54" s="17">
        <v>2788305</v>
      </c>
      <c r="N54" s="13">
        <f t="shared" si="2"/>
        <v>0.00010292586837043668</v>
      </c>
      <c r="O54" s="31"/>
      <c r="P54" s="15"/>
      <c r="Q54" s="29"/>
    </row>
    <row r="55" spans="1:17" ht="16.5" customHeight="1">
      <c r="A55" s="7">
        <v>40</v>
      </c>
      <c r="B55" s="16" t="s">
        <v>75</v>
      </c>
      <c r="C55" s="16" t="str">
        <f>VLOOKUP($B55,'[1]Sheet1'!$C$4:$D$65,2,0)</f>
        <v>Таван богд ХХК</v>
      </c>
      <c r="D55" s="6" t="s">
        <v>9</v>
      </c>
      <c r="E55" s="5"/>
      <c r="F55" s="5"/>
      <c r="G55" s="22">
        <f>VLOOKUP(B55,'[2]Brokers'!$B$9:$X$71,7,0)</f>
        <v>299900</v>
      </c>
      <c r="H55" s="22">
        <f>VLOOKUP($B55,'[2]Brokers'!$B$9:$X$66,23,0)</f>
        <v>0</v>
      </c>
      <c r="I55" s="22">
        <f>VLOOKUP($B55,'[2]Brokers'!$B$9:$M$66,10,0)</f>
        <v>0</v>
      </c>
      <c r="J55" s="22">
        <f>VLOOKUP($B55,'[2]Brokers'!$B$9:$Q$66,16,0)</f>
        <v>0</v>
      </c>
      <c r="K55" s="22">
        <f>VLOOKUP($B55,'[2]Brokers'!$B$9:$AI$66,18,0)</f>
        <v>0</v>
      </c>
      <c r="L55" s="12">
        <f t="shared" si="1"/>
        <v>299900</v>
      </c>
      <c r="M55" s="17">
        <v>299900</v>
      </c>
      <c r="N55" s="13">
        <f t="shared" si="2"/>
        <v>1.107033410057148E-05</v>
      </c>
      <c r="O55" s="31"/>
      <c r="P55" s="15"/>
      <c r="Q55" s="29"/>
    </row>
    <row r="56" spans="1:17" ht="14.25" customHeight="1">
      <c r="A56" s="7">
        <v>41</v>
      </c>
      <c r="B56" s="16" t="s">
        <v>107</v>
      </c>
      <c r="C56" s="16" t="str">
        <f>VLOOKUP($B56,'[1]Sheet1'!$C$4:$D$65,2,0)</f>
        <v>Лайфтайм инвестмент ХХК</v>
      </c>
      <c r="D56" s="6" t="s">
        <v>9</v>
      </c>
      <c r="E56" s="5" t="s">
        <v>9</v>
      </c>
      <c r="F56" s="5"/>
      <c r="G56" s="22">
        <f>VLOOKUP(B56,'[2]Brokers'!$B$9:$X$71,7,0)</f>
        <v>0</v>
      </c>
      <c r="H56" s="22">
        <f>VLOOKUP($B56,'[2]Brokers'!$B$9:$X$66,23,0)</f>
        <v>0</v>
      </c>
      <c r="I56" s="22">
        <f>VLOOKUP($B56,'[2]Brokers'!$B$9:$M$66,10,0)</f>
        <v>0</v>
      </c>
      <c r="J56" s="22">
        <f>VLOOKUP($B56,'[2]Brokers'!$B$9:$Q$66,16,0)</f>
        <v>0</v>
      </c>
      <c r="K56" s="22">
        <f>VLOOKUP($B56,'[2]Brokers'!$B$9:$AI$66,18,0)</f>
        <v>0</v>
      </c>
      <c r="L56" s="12">
        <f t="shared" si="1"/>
        <v>0</v>
      </c>
      <c r="M56" s="17">
        <v>0</v>
      </c>
      <c r="N56" s="13">
        <f t="shared" si="2"/>
        <v>0</v>
      </c>
      <c r="O56" s="31"/>
      <c r="P56" s="15"/>
      <c r="Q56" s="29"/>
    </row>
    <row r="57" spans="1:17" ht="15.75">
      <c r="A57" s="7">
        <v>42</v>
      </c>
      <c r="B57" s="16" t="s">
        <v>123</v>
      </c>
      <c r="C57" s="16" t="str">
        <f>VLOOKUP($B57,'[1]Sheet1'!$C$4:$D$65,2,0)</f>
        <v>Фронтиер ХХК</v>
      </c>
      <c r="D57" s="6" t="s">
        <v>9</v>
      </c>
      <c r="E57" s="5" t="s">
        <v>9</v>
      </c>
      <c r="F57" s="5"/>
      <c r="G57" s="22">
        <f>VLOOKUP(B57,'[2]Brokers'!$B$9:$X$71,7,0)</f>
        <v>0</v>
      </c>
      <c r="H57" s="22">
        <f>VLOOKUP($B57,'[2]Brokers'!$B$9:$X$66,23,0)</f>
        <v>0</v>
      </c>
      <c r="I57" s="22">
        <f>VLOOKUP($B57,'[2]Brokers'!$B$9:$M$66,10,0)</f>
        <v>0</v>
      </c>
      <c r="J57" s="22">
        <f>VLOOKUP($B57,'[2]Brokers'!$B$9:$Q$66,16,0)</f>
        <v>0</v>
      </c>
      <c r="K57" s="22">
        <f>VLOOKUP($B57,'[2]Brokers'!$B$9:$AI$66,18,0)</f>
        <v>0</v>
      </c>
      <c r="L57" s="12">
        <f t="shared" si="1"/>
        <v>0</v>
      </c>
      <c r="M57" s="17">
        <v>0</v>
      </c>
      <c r="N57" s="13">
        <f t="shared" si="2"/>
        <v>0</v>
      </c>
      <c r="O57" s="31"/>
      <c r="P57" s="15"/>
      <c r="Q57" s="29"/>
    </row>
    <row r="58" spans="1:17" ht="15.75">
      <c r="A58" s="7">
        <v>43</v>
      </c>
      <c r="B58" s="16" t="s">
        <v>99</v>
      </c>
      <c r="C58" s="16" t="str">
        <f>VLOOKUP($B58,'[1]Sheet1'!$C$4:$D$65,2,0)</f>
        <v>Эм Даблью Ти Эс ХХК</v>
      </c>
      <c r="D58" s="6" t="s">
        <v>9</v>
      </c>
      <c r="E58" s="5"/>
      <c r="F58" s="5"/>
      <c r="G58" s="22">
        <f>VLOOKUP(B58,'[2]Brokers'!$B$9:$X$71,7,0)</f>
        <v>0</v>
      </c>
      <c r="H58" s="22">
        <f>VLOOKUP($B58,'[2]Brokers'!$B$9:$X$66,23,0)</f>
        <v>0</v>
      </c>
      <c r="I58" s="22">
        <f>VLOOKUP($B58,'[2]Brokers'!$B$9:$M$66,10,0)</f>
        <v>0</v>
      </c>
      <c r="J58" s="22">
        <f>VLOOKUP($B58,'[2]Brokers'!$B$9:$Q$66,16,0)</f>
        <v>0</v>
      </c>
      <c r="K58" s="22">
        <f>VLOOKUP($B58,'[2]Brokers'!$B$9:$AI$66,18,0)</f>
        <v>0</v>
      </c>
      <c r="L58" s="12">
        <f t="shared" si="1"/>
        <v>0</v>
      </c>
      <c r="M58" s="17">
        <v>0</v>
      </c>
      <c r="N58" s="13">
        <f t="shared" si="2"/>
        <v>0</v>
      </c>
      <c r="O58" s="31"/>
      <c r="P58" s="15"/>
      <c r="Q58" s="29"/>
    </row>
    <row r="59" spans="1:17" ht="15.75">
      <c r="A59" s="7">
        <v>44</v>
      </c>
      <c r="B59" s="16" t="s">
        <v>89</v>
      </c>
      <c r="C59" s="16" t="str">
        <f>VLOOKUP($B59,'[1]Sheet1'!$C$4:$D$65,2,0)</f>
        <v>Зэт жи би ХХК</v>
      </c>
      <c r="D59" s="6" t="s">
        <v>9</v>
      </c>
      <c r="E59" s="5"/>
      <c r="F59" s="5"/>
      <c r="G59" s="22">
        <f>VLOOKUP(B59,'[2]Brokers'!$B$9:$X$71,7,0)</f>
        <v>0</v>
      </c>
      <c r="H59" s="22">
        <f>VLOOKUP($B59,'[2]Brokers'!$B$9:$X$66,23,0)</f>
        <v>0</v>
      </c>
      <c r="I59" s="22">
        <f>VLOOKUP($B59,'[2]Brokers'!$B$9:$M$66,10,0)</f>
        <v>0</v>
      </c>
      <c r="J59" s="22">
        <f>VLOOKUP($B59,'[2]Brokers'!$B$9:$Q$66,16,0)</f>
        <v>0</v>
      </c>
      <c r="K59" s="22">
        <f>VLOOKUP($B59,'[2]Brokers'!$B$9:$AI$66,18,0)</f>
        <v>0</v>
      </c>
      <c r="L59" s="12">
        <f t="shared" si="1"/>
        <v>0</v>
      </c>
      <c r="M59" s="17">
        <v>0</v>
      </c>
      <c r="N59" s="13">
        <f t="shared" si="2"/>
        <v>0</v>
      </c>
      <c r="O59" s="31"/>
      <c r="P59" s="15"/>
      <c r="Q59" s="29"/>
    </row>
    <row r="60" spans="1:17" ht="15.75">
      <c r="A60" s="7">
        <v>45</v>
      </c>
      <c r="B60" s="16" t="s">
        <v>131</v>
      </c>
      <c r="C60" s="16" t="str">
        <f>VLOOKUP($B60,'[1]Sheet1'!$C$4:$D$65,2,0)</f>
        <v>Эс Жи Капитал ХХК</v>
      </c>
      <c r="D60" s="6" t="s">
        <v>9</v>
      </c>
      <c r="E60" s="5" t="s">
        <v>9</v>
      </c>
      <c r="F60" s="5" t="s">
        <v>9</v>
      </c>
      <c r="G60" s="22">
        <f>VLOOKUP(B60,'[2]Brokers'!$B$9:$X$71,7,0)</f>
        <v>0</v>
      </c>
      <c r="H60" s="22">
        <f>VLOOKUP($B60,'[2]Brokers'!$B$9:$X$66,23,0)</f>
        <v>0</v>
      </c>
      <c r="I60" s="22">
        <f>VLOOKUP($B60,'[2]Brokers'!$B$9:$M$66,10,0)</f>
        <v>0</v>
      </c>
      <c r="J60" s="22">
        <f>VLOOKUP($B60,'[2]Brokers'!$B$9:$Q$66,16,0)</f>
        <v>0</v>
      </c>
      <c r="K60" s="22">
        <f>VLOOKUP($B60,'[2]Brokers'!$B$9:$AI$66,18,0)</f>
        <v>0</v>
      </c>
      <c r="L60" s="12">
        <f t="shared" si="1"/>
        <v>0</v>
      </c>
      <c r="M60" s="17">
        <v>0</v>
      </c>
      <c r="N60" s="13">
        <f t="shared" si="2"/>
        <v>0</v>
      </c>
      <c r="O60" s="31"/>
      <c r="P60" s="15"/>
      <c r="Q60" s="29"/>
    </row>
    <row r="61" spans="1:17" ht="15.75">
      <c r="A61" s="7">
        <v>46</v>
      </c>
      <c r="B61" s="16" t="s">
        <v>109</v>
      </c>
      <c r="C61" s="16" t="str">
        <f>VLOOKUP($B61,'[1]Sheet1'!$C$4:$D$65,2,0)</f>
        <v>Эф Си Икс ХХК</v>
      </c>
      <c r="D61" s="6" t="s">
        <v>9</v>
      </c>
      <c r="E61" s="5"/>
      <c r="F61" s="5"/>
      <c r="G61" s="22">
        <f>VLOOKUP(B61,'[2]Brokers'!$B$9:$X$71,7,0)</f>
        <v>0</v>
      </c>
      <c r="H61" s="22">
        <f>VLOOKUP($B61,'[2]Brokers'!$B$9:$X$66,23,0)</f>
        <v>0</v>
      </c>
      <c r="I61" s="22">
        <f>VLOOKUP($B61,'[2]Brokers'!$B$9:$M$66,10,0)</f>
        <v>0</v>
      </c>
      <c r="J61" s="22">
        <f>VLOOKUP($B61,'[2]Brokers'!$B$9:$Q$66,16,0)</f>
        <v>0</v>
      </c>
      <c r="K61" s="22">
        <f>VLOOKUP($B61,'[2]Brokers'!$B$9:$AI$66,18,0)</f>
        <v>0</v>
      </c>
      <c r="L61" s="12">
        <f t="shared" si="1"/>
        <v>0</v>
      </c>
      <c r="M61" s="17">
        <v>0</v>
      </c>
      <c r="N61" s="13">
        <f t="shared" si="2"/>
        <v>0</v>
      </c>
      <c r="O61" s="31"/>
      <c r="P61" s="15"/>
      <c r="Q61" s="29"/>
    </row>
    <row r="62" spans="1:17" ht="15.75">
      <c r="A62" s="7">
        <v>47</v>
      </c>
      <c r="B62" s="16" t="s">
        <v>119</v>
      </c>
      <c r="C62" s="16" t="str">
        <f>VLOOKUP($B62,'[1]Sheet1'!$C$4:$D$65,2,0)</f>
        <v>Блэкстоун интернэйшнл ХХК</v>
      </c>
      <c r="D62" s="6" t="s">
        <v>9</v>
      </c>
      <c r="E62" s="5"/>
      <c r="F62" s="5"/>
      <c r="G62" s="22">
        <f>VLOOKUP(B62,'[2]Brokers'!$B$9:$X$71,7,0)</f>
        <v>0</v>
      </c>
      <c r="H62" s="22">
        <f>VLOOKUP($B62,'[2]Brokers'!$B$9:$X$66,23,0)</f>
        <v>0</v>
      </c>
      <c r="I62" s="22">
        <f>VLOOKUP($B62,'[2]Brokers'!$B$9:$M$66,10,0)</f>
        <v>0</v>
      </c>
      <c r="J62" s="22">
        <f>VLOOKUP($B62,'[2]Brokers'!$B$9:$Q$66,16,0)</f>
        <v>0</v>
      </c>
      <c r="K62" s="22">
        <f>VLOOKUP($B62,'[2]Brokers'!$B$9:$AI$66,18,0)</f>
        <v>0</v>
      </c>
      <c r="L62" s="12">
        <f t="shared" si="1"/>
        <v>0</v>
      </c>
      <c r="M62" s="17">
        <v>0</v>
      </c>
      <c r="N62" s="13">
        <f t="shared" si="2"/>
        <v>0</v>
      </c>
      <c r="O62" s="31"/>
      <c r="P62" s="15"/>
      <c r="Q62" s="29"/>
    </row>
    <row r="63" spans="1:17" ht="19.5" customHeight="1">
      <c r="A63" s="7">
        <v>48</v>
      </c>
      <c r="B63" s="16" t="s">
        <v>63</v>
      </c>
      <c r="C63" s="16" t="str">
        <f>VLOOKUP($B63,'[1]Sheet1'!$C$4:$D$65,2,0)</f>
        <v>Батс ХХК</v>
      </c>
      <c r="D63" s="6" t="s">
        <v>9</v>
      </c>
      <c r="E63" s="5"/>
      <c r="F63" s="5"/>
      <c r="G63" s="22">
        <f>VLOOKUP(B63,'[2]Brokers'!$B$9:$X$71,7,0)</f>
        <v>0</v>
      </c>
      <c r="H63" s="22">
        <f>VLOOKUP($B63,'[2]Brokers'!$B$9:$X$66,23,0)</f>
        <v>0</v>
      </c>
      <c r="I63" s="22">
        <f>VLOOKUP($B63,'[2]Brokers'!$B$9:$M$66,10,0)</f>
        <v>0</v>
      </c>
      <c r="J63" s="22">
        <f>VLOOKUP($B63,'[2]Brokers'!$B$9:$Q$66,16,0)</f>
        <v>0</v>
      </c>
      <c r="K63" s="22">
        <f>VLOOKUP($B63,'[2]Brokers'!$B$9:$AI$66,18,0)</f>
        <v>0</v>
      </c>
      <c r="L63" s="12">
        <f t="shared" si="1"/>
        <v>0</v>
      </c>
      <c r="M63" s="17">
        <v>0</v>
      </c>
      <c r="N63" s="13">
        <f t="shared" si="2"/>
        <v>0</v>
      </c>
      <c r="O63" s="31"/>
      <c r="P63" s="15"/>
      <c r="Q63" s="29"/>
    </row>
    <row r="64" spans="1:17" ht="15.75">
      <c r="A64" s="7">
        <v>49</v>
      </c>
      <c r="B64" s="16" t="s">
        <v>101</v>
      </c>
      <c r="C64" s="16" t="str">
        <f>VLOOKUP($B64,'[1]Sheet1'!$C$4:$D$65,2,0)</f>
        <v>Финанс линк групп ХХК</v>
      </c>
      <c r="D64" s="6" t="s">
        <v>9</v>
      </c>
      <c r="E64" s="5"/>
      <c r="F64" s="5"/>
      <c r="G64" s="22">
        <f>VLOOKUP(B64,'[2]Brokers'!$B$9:$X$71,7,0)</f>
        <v>0</v>
      </c>
      <c r="H64" s="22">
        <f>VLOOKUP($B64,'[2]Brokers'!$B$9:$X$66,23,0)</f>
        <v>0</v>
      </c>
      <c r="I64" s="22">
        <f>VLOOKUP($B64,'[2]Brokers'!$B$9:$M$66,10,0)</f>
        <v>0</v>
      </c>
      <c r="J64" s="22">
        <f>VLOOKUP($B64,'[2]Brokers'!$B$9:$Q$66,16,0)</f>
        <v>0</v>
      </c>
      <c r="K64" s="22">
        <f>VLOOKUP($B64,'[2]Brokers'!$B$9:$AI$66,18,0)</f>
        <v>0</v>
      </c>
      <c r="L64" s="12">
        <f t="shared" si="1"/>
        <v>0</v>
      </c>
      <c r="M64" s="17">
        <v>0</v>
      </c>
      <c r="N64" s="13">
        <f t="shared" si="2"/>
        <v>0</v>
      </c>
      <c r="O64" s="31"/>
      <c r="P64" s="15"/>
      <c r="Q64" s="29"/>
    </row>
    <row r="65" spans="1:17" ht="17.25" customHeight="1">
      <c r="A65" s="7">
        <v>50</v>
      </c>
      <c r="B65" s="16" t="s">
        <v>103</v>
      </c>
      <c r="C65" s="16" t="str">
        <f>VLOOKUP($B65,'[1]Sheet1'!$C$4:$D$65,2,0)</f>
        <v>Ди Си Эф ХХК</v>
      </c>
      <c r="D65" s="6" t="s">
        <v>9</v>
      </c>
      <c r="E65" s="5"/>
      <c r="F65" s="5"/>
      <c r="G65" s="22">
        <f>VLOOKUP(B65,'[2]Brokers'!$B$9:$X$71,7,0)</f>
        <v>0</v>
      </c>
      <c r="H65" s="22">
        <f>VLOOKUP($B65,'[2]Brokers'!$B$9:$X$66,23,0)</f>
        <v>0</v>
      </c>
      <c r="I65" s="22">
        <f>VLOOKUP($B65,'[2]Brokers'!$B$9:$M$66,10,0)</f>
        <v>0</v>
      </c>
      <c r="J65" s="22">
        <f>VLOOKUP($B65,'[2]Brokers'!$B$9:$Q$66,16,0)</f>
        <v>0</v>
      </c>
      <c r="K65" s="22">
        <f>VLOOKUP($B65,'[2]Brokers'!$B$9:$AI$66,18,0)</f>
        <v>0</v>
      </c>
      <c r="L65" s="12">
        <f t="shared" si="1"/>
        <v>0</v>
      </c>
      <c r="M65" s="17">
        <v>0</v>
      </c>
      <c r="N65" s="13">
        <f t="shared" si="2"/>
        <v>0</v>
      </c>
      <c r="O65" s="31"/>
      <c r="P65" s="15"/>
      <c r="Q65" s="29"/>
    </row>
    <row r="66" spans="1:17" ht="15.75">
      <c r="A66" s="7">
        <v>51</v>
      </c>
      <c r="B66" s="16" t="s">
        <v>113</v>
      </c>
      <c r="C66" s="16" t="str">
        <f>VLOOKUP($B66,'[1]Sheet1'!$C$4:$D$65,2,0)</f>
        <v>Бага хээр ХХК</v>
      </c>
      <c r="D66" s="6" t="s">
        <v>9</v>
      </c>
      <c r="E66" s="5"/>
      <c r="F66" s="5"/>
      <c r="G66" s="22">
        <f>VLOOKUP(B66,'[2]Brokers'!$B$9:$X$71,7,0)</f>
        <v>0</v>
      </c>
      <c r="H66" s="22">
        <f>VLOOKUP($B66,'[2]Brokers'!$B$9:$X$66,23,0)</f>
        <v>0</v>
      </c>
      <c r="I66" s="22">
        <f>VLOOKUP($B66,'[2]Brokers'!$B$9:$M$66,10,0)</f>
        <v>0</v>
      </c>
      <c r="J66" s="22">
        <f>VLOOKUP($B66,'[2]Brokers'!$B$9:$Q$66,16,0)</f>
        <v>0</v>
      </c>
      <c r="K66" s="22">
        <f>VLOOKUP($B66,'[2]Brokers'!$B$9:$AI$66,18,0)</f>
        <v>0</v>
      </c>
      <c r="L66" s="12">
        <f t="shared" si="1"/>
        <v>0</v>
      </c>
      <c r="M66" s="17">
        <v>0</v>
      </c>
      <c r="N66" s="13">
        <f t="shared" si="2"/>
        <v>0</v>
      </c>
      <c r="O66" s="31"/>
      <c r="P66" s="15"/>
      <c r="Q66" s="29"/>
    </row>
    <row r="67" spans="1:17" ht="15.75">
      <c r="A67" s="7">
        <v>52</v>
      </c>
      <c r="B67" s="16" t="s">
        <v>117</v>
      </c>
      <c r="C67" s="16" t="str">
        <f>VLOOKUP($B67,'[1]Sheet1'!$C$4:$D$65,2,0)</f>
        <v>Би Би Эс Эс ХХК</v>
      </c>
      <c r="D67" s="6" t="s">
        <v>9</v>
      </c>
      <c r="E67" s="5"/>
      <c r="F67" s="5"/>
      <c r="G67" s="22">
        <f>VLOOKUP(B67,'[2]Brokers'!$B$9:$X$71,7,0)</f>
        <v>0</v>
      </c>
      <c r="H67" s="22">
        <f>VLOOKUP($B67,'[2]Brokers'!$B$9:$X$66,23,0)</f>
        <v>0</v>
      </c>
      <c r="I67" s="22">
        <f>VLOOKUP($B67,'[2]Brokers'!$B$9:$M$66,10,0)</f>
        <v>0</v>
      </c>
      <c r="J67" s="22">
        <f>VLOOKUP($B67,'[2]Brokers'!$B$9:$Q$66,16,0)</f>
        <v>0</v>
      </c>
      <c r="K67" s="22">
        <f>VLOOKUP($B67,'[2]Brokers'!$B$9:$AI$66,18,0)</f>
        <v>0</v>
      </c>
      <c r="L67" s="12">
        <f t="shared" si="1"/>
        <v>0</v>
      </c>
      <c r="M67" s="17">
        <v>0</v>
      </c>
      <c r="N67" s="13">
        <f t="shared" si="2"/>
        <v>0</v>
      </c>
      <c r="O67" s="31"/>
      <c r="P67" s="15"/>
      <c r="Q67" s="29"/>
    </row>
    <row r="68" spans="1:17" ht="15.75">
      <c r="A68" s="7">
        <v>53</v>
      </c>
      <c r="B68" s="16" t="s">
        <v>121</v>
      </c>
      <c r="C68" s="16" t="str">
        <f>VLOOKUP($B68,'[1]Sheet1'!$C$4:$D$65,2,0)</f>
        <v>Догсон ХХК</v>
      </c>
      <c r="D68" s="6" t="s">
        <v>9</v>
      </c>
      <c r="E68" s="5"/>
      <c r="F68" s="5"/>
      <c r="G68" s="22">
        <f>VLOOKUP(B68,'[2]Brokers'!$B$9:$X$71,7,0)</f>
        <v>0</v>
      </c>
      <c r="H68" s="22">
        <f>VLOOKUP($B68,'[2]Brokers'!$B$9:$X$66,23,0)</f>
        <v>0</v>
      </c>
      <c r="I68" s="22">
        <f>VLOOKUP($B68,'[2]Brokers'!$B$9:$M$66,10,0)</f>
        <v>0</v>
      </c>
      <c r="J68" s="22">
        <f>VLOOKUP($B68,'[2]Brokers'!$B$9:$Q$66,16,0)</f>
        <v>0</v>
      </c>
      <c r="K68" s="22">
        <f>VLOOKUP($B68,'[2]Brokers'!$B$9:$AI$66,18,0)</f>
        <v>0</v>
      </c>
      <c r="L68" s="12">
        <f t="shared" si="1"/>
        <v>0</v>
      </c>
      <c r="M68" s="17">
        <v>0</v>
      </c>
      <c r="N68" s="13">
        <f t="shared" si="2"/>
        <v>0</v>
      </c>
      <c r="O68" s="31"/>
      <c r="P68" s="15"/>
      <c r="Q68" s="29"/>
    </row>
    <row r="69" spans="1:17" ht="15.75">
      <c r="A69" s="7">
        <v>54</v>
      </c>
      <c r="B69" s="16" t="s">
        <v>125</v>
      </c>
      <c r="C69" s="16" t="str">
        <f>VLOOKUP($B69,'[1]Sheet1'!$C$4:$D$65,2,0)</f>
        <v>Ай трейд ХХК</v>
      </c>
      <c r="D69" s="6" t="s">
        <v>9</v>
      </c>
      <c r="E69" s="5"/>
      <c r="F69" s="5"/>
      <c r="G69" s="22">
        <f>VLOOKUP(B69,'[2]Brokers'!$B$9:$X$71,7,0)</f>
        <v>0</v>
      </c>
      <c r="H69" s="22">
        <f>VLOOKUP($B69,'[2]Brokers'!$B$9:$X$66,23,0)</f>
        <v>0</v>
      </c>
      <c r="I69" s="22">
        <f>VLOOKUP($B69,'[2]Brokers'!$B$9:$M$66,10,0)</f>
        <v>0</v>
      </c>
      <c r="J69" s="22">
        <f>VLOOKUP($B69,'[2]Brokers'!$B$9:$Q$66,16,0)</f>
        <v>0</v>
      </c>
      <c r="K69" s="22">
        <f>VLOOKUP($B69,'[2]Brokers'!$B$9:$AI$66,18,0)</f>
        <v>0</v>
      </c>
      <c r="L69" s="12">
        <f t="shared" si="1"/>
        <v>0</v>
      </c>
      <c r="M69" s="17">
        <v>0</v>
      </c>
      <c r="N69" s="13">
        <f t="shared" si="2"/>
        <v>0</v>
      </c>
      <c r="O69" s="31"/>
      <c r="P69" s="15"/>
      <c r="Q69" s="29"/>
    </row>
    <row r="70" spans="1:17" ht="15.75">
      <c r="A70" s="7">
        <v>55</v>
      </c>
      <c r="B70" s="16" t="s">
        <v>15</v>
      </c>
      <c r="C70" s="16" t="str">
        <f>VLOOKUP($B70,'[1]Sheet1'!$C$4:$D$65,2,0)</f>
        <v>Хүннү Эмпайр ХХК</v>
      </c>
      <c r="D70" s="6" t="s">
        <v>9</v>
      </c>
      <c r="E70" s="5"/>
      <c r="F70" s="5"/>
      <c r="G70" s="22">
        <f>VLOOKUP(B70,'[2]Brokers'!$B$9:$X$71,7,0)</f>
        <v>0</v>
      </c>
      <c r="H70" s="22">
        <f>VLOOKUP($B70,'[2]Brokers'!$B$9:$X$66,23,0)</f>
        <v>0</v>
      </c>
      <c r="I70" s="22">
        <f>VLOOKUP($B70,'[2]Brokers'!$B$9:$M$66,10,0)</f>
        <v>0</v>
      </c>
      <c r="J70" s="22">
        <f>VLOOKUP($B70,'[2]Brokers'!$B$9:$Q$66,16,0)</f>
        <v>0</v>
      </c>
      <c r="K70" s="22">
        <f>VLOOKUP($B70,'[2]Brokers'!$B$9:$AI$66,18,0)</f>
        <v>0</v>
      </c>
      <c r="L70" s="12">
        <f t="shared" si="1"/>
        <v>0</v>
      </c>
      <c r="M70" s="17">
        <v>0</v>
      </c>
      <c r="N70" s="13">
        <f t="shared" si="2"/>
        <v>0</v>
      </c>
      <c r="O70" s="31"/>
      <c r="P70" s="15"/>
      <c r="Q70" s="29"/>
    </row>
    <row r="71" spans="1:17" ht="15.75">
      <c r="A71" s="7">
        <v>56</v>
      </c>
      <c r="B71" s="16" t="s">
        <v>127</v>
      </c>
      <c r="C71" s="16" t="str">
        <f>VLOOKUP($B71,'[1]Sheet1'!$C$4:$D$65,2,0)</f>
        <v>Превалент ХХК</v>
      </c>
      <c r="D71" s="6" t="s">
        <v>9</v>
      </c>
      <c r="E71" s="5" t="s">
        <v>9</v>
      </c>
      <c r="F71" s="5"/>
      <c r="G71" s="22">
        <f>VLOOKUP(B71,'[2]Brokers'!$B$9:$X$71,7,0)</f>
        <v>0</v>
      </c>
      <c r="H71" s="22">
        <f>VLOOKUP($B71,'[2]Brokers'!$B$9:$X$66,23,0)</f>
        <v>0</v>
      </c>
      <c r="I71" s="22">
        <f>VLOOKUP($B71,'[2]Brokers'!$B$9:$M$66,10,0)</f>
        <v>0</v>
      </c>
      <c r="J71" s="22">
        <f>VLOOKUP($B71,'[2]Brokers'!$B$9:$Q$66,16,0)</f>
        <v>0</v>
      </c>
      <c r="K71" s="22">
        <f>VLOOKUP($B71,'[2]Brokers'!$B$9:$AI$66,18,0)</f>
        <v>0</v>
      </c>
      <c r="L71" s="12">
        <f t="shared" si="1"/>
        <v>0</v>
      </c>
      <c r="M71" s="17">
        <v>0</v>
      </c>
      <c r="N71" s="13">
        <f t="shared" si="2"/>
        <v>0</v>
      </c>
      <c r="O71" s="31"/>
      <c r="P71" s="15"/>
      <c r="Q71" s="29"/>
    </row>
    <row r="72" spans="1:17" ht="15.75">
      <c r="A72" s="7">
        <v>57</v>
      </c>
      <c r="B72" s="16" t="s">
        <v>133</v>
      </c>
      <c r="C72" s="16" t="str">
        <f>VLOOKUP($B72,'[1]Sheet1'!$C$4:$D$65,2,0)</f>
        <v>Тавантолгой хишиг ХХК</v>
      </c>
      <c r="D72" s="6" t="s">
        <v>9</v>
      </c>
      <c r="E72" s="5"/>
      <c r="F72" s="5"/>
      <c r="G72" s="22">
        <f>VLOOKUP(B72,'[2]Brokers'!$B$9:$X$71,7,0)</f>
        <v>0</v>
      </c>
      <c r="H72" s="22">
        <f>VLOOKUP($B72,'[2]Brokers'!$B$9:$X$66,23,0)</f>
        <v>0</v>
      </c>
      <c r="I72" s="22">
        <f>VLOOKUP($B72,'[2]Brokers'!$B$9:$M$66,10,0)</f>
        <v>0</v>
      </c>
      <c r="J72" s="22">
        <f>VLOOKUP($B72,'[2]Brokers'!$B$9:$Q$66,16,0)</f>
        <v>0</v>
      </c>
      <c r="K72" s="22">
        <f>VLOOKUP($B72,'[2]Brokers'!$B$9:$AI$66,18,0)</f>
        <v>0</v>
      </c>
      <c r="L72" s="12">
        <f t="shared" si="1"/>
        <v>0</v>
      </c>
      <c r="M72" s="17">
        <v>0</v>
      </c>
      <c r="N72" s="13">
        <f t="shared" si="2"/>
        <v>0</v>
      </c>
      <c r="O72" s="31"/>
      <c r="P72" s="15"/>
      <c r="Q72" s="29"/>
    </row>
    <row r="73" spans="1:17" ht="18" customHeight="1">
      <c r="A73" s="7">
        <v>58</v>
      </c>
      <c r="B73" s="16" t="s">
        <v>137</v>
      </c>
      <c r="C73" s="16" t="str">
        <f>VLOOKUP($B73,'[1]Sheet1'!$C$4:$D$65,2,0)</f>
        <v>Зюс капитал ХХК</v>
      </c>
      <c r="D73" s="6" t="s">
        <v>9</v>
      </c>
      <c r="E73" s="5"/>
      <c r="F73" s="5" t="s">
        <v>9</v>
      </c>
      <c r="G73" s="22">
        <f>VLOOKUP(B73,'[2]Brokers'!$B$9:$X$71,7,0)</f>
        <v>0</v>
      </c>
      <c r="H73" s="22">
        <f>VLOOKUP($B73,'[2]Brokers'!$B$9:$X$66,23,0)</f>
        <v>0</v>
      </c>
      <c r="I73" s="22">
        <f>VLOOKUP($B73,'[2]Brokers'!$B$9:$M$66,10,0)</f>
        <v>0</v>
      </c>
      <c r="J73" s="22">
        <f>VLOOKUP($B73,'[2]Brokers'!$B$9:$Q$66,16,0)</f>
        <v>0</v>
      </c>
      <c r="K73" s="22">
        <f>VLOOKUP($B73,'[2]Brokers'!$B$9:$AI$66,18,0)</f>
        <v>0</v>
      </c>
      <c r="L73" s="12">
        <f t="shared" si="1"/>
        <v>0</v>
      </c>
      <c r="M73" s="17">
        <v>0</v>
      </c>
      <c r="N73" s="13">
        <f t="shared" si="2"/>
        <v>0</v>
      </c>
      <c r="O73" s="31"/>
      <c r="P73" s="15"/>
      <c r="Q73" s="29"/>
    </row>
    <row r="74" spans="1:14" ht="16.5" thickBot="1">
      <c r="A74" s="38" t="s">
        <v>10</v>
      </c>
      <c r="B74" s="39"/>
      <c r="C74" s="40"/>
      <c r="D74" s="8">
        <f>COUNTA(D16:D73)</f>
        <v>58</v>
      </c>
      <c r="E74" s="8">
        <f>COUNTA(E16:E73)</f>
        <v>22</v>
      </c>
      <c r="F74" s="8">
        <f>COUNTA(F16:F73)</f>
        <v>13</v>
      </c>
      <c r="G74" s="23">
        <f aca="true" t="shared" si="3" ref="G74:N74">SUM(G16:G73)</f>
        <v>932499317.66</v>
      </c>
      <c r="H74" s="27">
        <f t="shared" si="3"/>
        <v>2282309440</v>
      </c>
      <c r="I74" s="9">
        <f t="shared" si="3"/>
        <v>0</v>
      </c>
      <c r="J74" s="9">
        <f t="shared" si="3"/>
        <v>12527964310</v>
      </c>
      <c r="K74" s="9">
        <f t="shared" si="3"/>
        <v>11347646903</v>
      </c>
      <c r="L74" s="9">
        <f t="shared" si="3"/>
        <v>27090419970.659996</v>
      </c>
      <c r="M74" s="9">
        <v>27090419970.659996</v>
      </c>
      <c r="N74" s="14">
        <f t="shared" si="3"/>
        <v>1.0000000000000004</v>
      </c>
    </row>
    <row r="75" spans="11:14" ht="15.75">
      <c r="K75" s="19"/>
      <c r="L75" s="4"/>
      <c r="N75" s="19"/>
    </row>
    <row r="76" spans="2:12" ht="27" customHeight="1">
      <c r="B76" s="41" t="s">
        <v>14</v>
      </c>
      <c r="C76" s="41"/>
      <c r="D76" s="41"/>
      <c r="E76" s="41"/>
      <c r="F76" s="41"/>
      <c r="H76" s="28"/>
      <c r="K76" s="19"/>
      <c r="L76" s="19"/>
    </row>
    <row r="77" spans="3:6" ht="27" customHeight="1">
      <c r="C77" s="35"/>
      <c r="D77" s="35"/>
      <c r="E77" s="35"/>
      <c r="F77" s="35"/>
    </row>
  </sheetData>
  <sheetProtection/>
  <mergeCells count="18">
    <mergeCell ref="M12:N13"/>
    <mergeCell ref="N14:N15"/>
    <mergeCell ref="A9:L9"/>
    <mergeCell ref="A12:A15"/>
    <mergeCell ref="D12:F14"/>
    <mergeCell ref="C12:C15"/>
    <mergeCell ref="L14:L15"/>
    <mergeCell ref="B12:B15"/>
    <mergeCell ref="G12:L13"/>
    <mergeCell ref="K11:N11"/>
    <mergeCell ref="C77:F77"/>
    <mergeCell ref="M14:M15"/>
    <mergeCell ref="A74:C74"/>
    <mergeCell ref="B76:F76"/>
    <mergeCell ref="G14:H14"/>
    <mergeCell ref="I14:I15"/>
    <mergeCell ref="K14:K15"/>
    <mergeCell ref="J14:J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C1" sqref="C1:E62"/>
    </sheetView>
  </sheetViews>
  <sheetFormatPr defaultColWidth="9.140625" defaultRowHeight="15"/>
  <cols>
    <col min="2" max="2" width="34.421875" style="0" bestFit="1" customWidth="1"/>
  </cols>
  <sheetData>
    <row r="1" spans="1:3" ht="15">
      <c r="A1" t="s">
        <v>115</v>
      </c>
      <c r="B1" t="s">
        <v>116</v>
      </c>
      <c r="C1" t="s">
        <v>9</v>
      </c>
    </row>
    <row r="2" spans="1:5" ht="15">
      <c r="A2" t="s">
        <v>91</v>
      </c>
      <c r="B2" t="s">
        <v>92</v>
      </c>
      <c r="C2" t="s">
        <v>9</v>
      </c>
      <c r="D2" t="s">
        <v>9</v>
      </c>
      <c r="E2" t="s">
        <v>9</v>
      </c>
    </row>
    <row r="3" spans="1:3" ht="15">
      <c r="A3" t="s">
        <v>77</v>
      </c>
      <c r="B3" t="s">
        <v>78</v>
      </c>
      <c r="C3" t="s">
        <v>9</v>
      </c>
    </row>
    <row r="4" spans="1:4" ht="15">
      <c r="A4" t="s">
        <v>61</v>
      </c>
      <c r="B4" t="s">
        <v>62</v>
      </c>
      <c r="C4" t="s">
        <v>9</v>
      </c>
      <c r="D4" t="s">
        <v>9</v>
      </c>
    </row>
    <row r="5" spans="1:4" ht="15">
      <c r="A5" t="s">
        <v>49</v>
      </c>
      <c r="B5" t="s">
        <v>50</v>
      </c>
      <c r="C5" t="s">
        <v>9</v>
      </c>
      <c r="D5" t="s">
        <v>9</v>
      </c>
    </row>
    <row r="6" spans="1:3" ht="15">
      <c r="A6" t="s">
        <v>33</v>
      </c>
      <c r="B6" t="s">
        <v>34</v>
      </c>
      <c r="C6" t="s">
        <v>9</v>
      </c>
    </row>
    <row r="7" spans="1:3" ht="15">
      <c r="A7" t="s">
        <v>63</v>
      </c>
      <c r="B7" t="s">
        <v>64</v>
      </c>
      <c r="C7" t="s">
        <v>9</v>
      </c>
    </row>
    <row r="8" spans="1:3" ht="15">
      <c r="A8" t="s">
        <v>117</v>
      </c>
      <c r="B8" t="s">
        <v>118</v>
      </c>
      <c r="C8" t="s">
        <v>9</v>
      </c>
    </row>
    <row r="9" spans="1:5" ht="15">
      <c r="A9" t="s">
        <v>17</v>
      </c>
      <c r="B9" t="s">
        <v>18</v>
      </c>
      <c r="C9" t="s">
        <v>9</v>
      </c>
      <c r="D9" t="s">
        <v>9</v>
      </c>
      <c r="E9" t="s">
        <v>9</v>
      </c>
    </row>
    <row r="10" spans="1:3" ht="15">
      <c r="A10" t="s">
        <v>113</v>
      </c>
      <c r="B10" t="s">
        <v>114</v>
      </c>
      <c r="C10" t="s">
        <v>9</v>
      </c>
    </row>
    <row r="11" spans="1:3" ht="15">
      <c r="A11" t="s">
        <v>119</v>
      </c>
      <c r="B11" t="s">
        <v>120</v>
      </c>
      <c r="C11" t="s">
        <v>9</v>
      </c>
    </row>
    <row r="12" spans="1:4" ht="15">
      <c r="A12" t="s">
        <v>93</v>
      </c>
      <c r="B12" t="s">
        <v>94</v>
      </c>
      <c r="C12" t="s">
        <v>9</v>
      </c>
      <c r="D12" t="s">
        <v>9</v>
      </c>
    </row>
    <row r="13" spans="1:3" ht="15">
      <c r="A13" t="s">
        <v>87</v>
      </c>
      <c r="B13" t="s">
        <v>88</v>
      </c>
      <c r="C13" t="s">
        <v>9</v>
      </c>
    </row>
    <row r="14" spans="1:3" ht="15">
      <c r="A14" t="s">
        <v>39</v>
      </c>
      <c r="B14" t="s">
        <v>40</v>
      </c>
      <c r="C14" t="s">
        <v>9</v>
      </c>
    </row>
    <row r="15" spans="1:3" ht="15">
      <c r="A15" t="s">
        <v>57</v>
      </c>
      <c r="B15" t="s">
        <v>58</v>
      </c>
      <c r="C15" t="s">
        <v>9</v>
      </c>
    </row>
    <row r="16" spans="1:5" ht="15">
      <c r="A16" t="s">
        <v>55</v>
      </c>
      <c r="B16" t="s">
        <v>56</v>
      </c>
      <c r="C16" t="s">
        <v>9</v>
      </c>
      <c r="D16" t="s">
        <v>9</v>
      </c>
      <c r="E16" t="s">
        <v>9</v>
      </c>
    </row>
    <row r="17" spans="1:4" ht="15">
      <c r="A17" t="s">
        <v>95</v>
      </c>
      <c r="B17" t="s">
        <v>96</v>
      </c>
      <c r="C17" t="s">
        <v>9</v>
      </c>
      <c r="D17" t="s">
        <v>9</v>
      </c>
    </row>
    <row r="18" spans="1:3" ht="15">
      <c r="A18" t="s">
        <v>103</v>
      </c>
      <c r="B18" t="s">
        <v>104</v>
      </c>
      <c r="C18" t="s">
        <v>9</v>
      </c>
    </row>
    <row r="19" spans="1:3" ht="15">
      <c r="A19" t="s">
        <v>23</v>
      </c>
      <c r="B19" t="s">
        <v>24</v>
      </c>
      <c r="C19" t="s">
        <v>9</v>
      </c>
    </row>
    <row r="20" spans="1:3" ht="15">
      <c r="A20" t="s">
        <v>121</v>
      </c>
      <c r="B20" t="s">
        <v>122</v>
      </c>
      <c r="C20" t="s">
        <v>9</v>
      </c>
    </row>
    <row r="21" spans="1:3" ht="15">
      <c r="A21" t="s">
        <v>47</v>
      </c>
      <c r="B21" t="s">
        <v>48</v>
      </c>
      <c r="C21" t="s">
        <v>9</v>
      </c>
    </row>
    <row r="22" spans="1:5" ht="15">
      <c r="A22" t="s">
        <v>41</v>
      </c>
      <c r="B22" t="s">
        <v>42</v>
      </c>
      <c r="C22" t="s">
        <v>13</v>
      </c>
      <c r="D22" t="s">
        <v>9</v>
      </c>
      <c r="E22" t="s">
        <v>9</v>
      </c>
    </row>
    <row r="23" spans="1:4" ht="15">
      <c r="A23" t="s">
        <v>109</v>
      </c>
      <c r="B23" t="s">
        <v>110</v>
      </c>
      <c r="C23" t="s">
        <v>9</v>
      </c>
      <c r="D23" t="s">
        <v>9</v>
      </c>
    </row>
    <row r="24" spans="1:3" ht="15">
      <c r="A24" t="s">
        <v>101</v>
      </c>
      <c r="B24" t="s">
        <v>102</v>
      </c>
      <c r="C24" t="s">
        <v>9</v>
      </c>
    </row>
    <row r="25" spans="1:4" ht="15">
      <c r="A25" t="s">
        <v>123</v>
      </c>
      <c r="B25" t="s">
        <v>124</v>
      </c>
      <c r="C25" t="s">
        <v>9</v>
      </c>
      <c r="D25" t="s">
        <v>9</v>
      </c>
    </row>
    <row r="26" spans="1:3" ht="15">
      <c r="A26" t="s">
        <v>43</v>
      </c>
      <c r="B26" t="s">
        <v>44</v>
      </c>
      <c r="C26" t="s">
        <v>9</v>
      </c>
    </row>
    <row r="27" spans="1:4" ht="15">
      <c r="A27" t="s">
        <v>65</v>
      </c>
      <c r="B27" t="s">
        <v>66</v>
      </c>
      <c r="C27" t="s">
        <v>9</v>
      </c>
      <c r="D27" t="s">
        <v>9</v>
      </c>
    </row>
    <row r="28" spans="1:5" ht="15">
      <c r="A28" t="s">
        <v>67</v>
      </c>
      <c r="B28" t="s">
        <v>68</v>
      </c>
      <c r="C28" t="s">
        <v>9</v>
      </c>
      <c r="E28" t="s">
        <v>9</v>
      </c>
    </row>
    <row r="29" spans="1:3" ht="15">
      <c r="A29" t="s">
        <v>81</v>
      </c>
      <c r="B29" t="s">
        <v>82</v>
      </c>
      <c r="C29" t="s">
        <v>9</v>
      </c>
    </row>
    <row r="30" spans="1:3" ht="15">
      <c r="A30" t="s">
        <v>21</v>
      </c>
      <c r="B30" t="s">
        <v>22</v>
      </c>
      <c r="C30" t="s">
        <v>9</v>
      </c>
    </row>
    <row r="31" spans="1:5" ht="15">
      <c r="A31" t="s">
        <v>83</v>
      </c>
      <c r="B31" t="s">
        <v>84</v>
      </c>
      <c r="C31" t="s">
        <v>9</v>
      </c>
      <c r="E31" t="s">
        <v>9</v>
      </c>
    </row>
    <row r="32" spans="1:3" ht="15">
      <c r="A32" t="s">
        <v>31</v>
      </c>
      <c r="B32" t="s">
        <v>32</v>
      </c>
      <c r="C32" t="s">
        <v>9</v>
      </c>
    </row>
    <row r="33" spans="1:3" ht="15">
      <c r="A33" t="s">
        <v>97</v>
      </c>
      <c r="B33" t="s">
        <v>98</v>
      </c>
      <c r="C33" t="s">
        <v>9</v>
      </c>
    </row>
    <row r="34" spans="1:3" ht="15">
      <c r="A34" t="s">
        <v>15</v>
      </c>
      <c r="B34" t="s">
        <v>16</v>
      </c>
      <c r="C34" t="s">
        <v>9</v>
      </c>
    </row>
    <row r="35" spans="1:3" ht="15">
      <c r="A35" t="s">
        <v>125</v>
      </c>
      <c r="B35" t="s">
        <v>126</v>
      </c>
      <c r="C35" t="s">
        <v>9</v>
      </c>
    </row>
    <row r="36" spans="1:4" ht="15">
      <c r="A36" t="s">
        <v>107</v>
      </c>
      <c r="B36" t="s">
        <v>108</v>
      </c>
      <c r="C36" t="s">
        <v>9</v>
      </c>
      <c r="D36" t="s">
        <v>9</v>
      </c>
    </row>
    <row r="37" spans="1:3" ht="15">
      <c r="A37" t="s">
        <v>53</v>
      </c>
      <c r="B37" t="s">
        <v>54</v>
      </c>
      <c r="C37" t="s">
        <v>9</v>
      </c>
    </row>
    <row r="38" spans="1:4" ht="15">
      <c r="A38" t="s">
        <v>37</v>
      </c>
      <c r="B38" t="s">
        <v>38</v>
      </c>
      <c r="C38" t="s">
        <v>9</v>
      </c>
      <c r="D38" t="s">
        <v>9</v>
      </c>
    </row>
    <row r="39" spans="1:4" ht="15">
      <c r="A39" t="s">
        <v>79</v>
      </c>
      <c r="B39" t="s">
        <v>80</v>
      </c>
      <c r="C39" t="s">
        <v>9</v>
      </c>
      <c r="D39" t="s">
        <v>9</v>
      </c>
    </row>
    <row r="40" spans="1:5" ht="15">
      <c r="A40" t="s">
        <v>73</v>
      </c>
      <c r="B40" t="s">
        <v>74</v>
      </c>
      <c r="C40" t="s">
        <v>9</v>
      </c>
      <c r="D40" t="s">
        <v>9</v>
      </c>
      <c r="E40" t="s">
        <v>9</v>
      </c>
    </row>
    <row r="41" spans="1:3" ht="15">
      <c r="A41" t="s">
        <v>85</v>
      </c>
      <c r="B41" t="s">
        <v>86</v>
      </c>
      <c r="C41" t="s">
        <v>9</v>
      </c>
    </row>
    <row r="42" spans="1:3" ht="15">
      <c r="A42" t="s">
        <v>71</v>
      </c>
      <c r="B42" t="s">
        <v>72</v>
      </c>
      <c r="C42" t="s">
        <v>9</v>
      </c>
    </row>
    <row r="43" spans="1:4" ht="15">
      <c r="A43" t="s">
        <v>25</v>
      </c>
      <c r="B43" t="s">
        <v>26</v>
      </c>
      <c r="C43" t="s">
        <v>9</v>
      </c>
      <c r="D43" t="s">
        <v>9</v>
      </c>
    </row>
    <row r="44" spans="1:3" ht="15">
      <c r="A44" t="s">
        <v>99</v>
      </c>
      <c r="B44" t="s">
        <v>100</v>
      </c>
      <c r="C44" t="s">
        <v>9</v>
      </c>
    </row>
    <row r="45" spans="1:5" ht="15">
      <c r="A45" t="s">
        <v>105</v>
      </c>
      <c r="B45" t="s">
        <v>106</v>
      </c>
      <c r="C45" t="s">
        <v>9</v>
      </c>
      <c r="E45" t="s">
        <v>9</v>
      </c>
    </row>
    <row r="46" spans="1:5" ht="15">
      <c r="A46" t="s">
        <v>45</v>
      </c>
      <c r="B46" t="s">
        <v>46</v>
      </c>
      <c r="C46" t="s">
        <v>9</v>
      </c>
      <c r="D46" t="s">
        <v>9</v>
      </c>
      <c r="E46" t="s">
        <v>9</v>
      </c>
    </row>
    <row r="47" spans="1:4" ht="15">
      <c r="A47" t="s">
        <v>127</v>
      </c>
      <c r="B47" t="s">
        <v>128</v>
      </c>
      <c r="C47" t="s">
        <v>9</v>
      </c>
      <c r="D47" t="s">
        <v>9</v>
      </c>
    </row>
    <row r="48" spans="1:3" ht="15">
      <c r="A48" t="s">
        <v>59</v>
      </c>
      <c r="B48" t="s">
        <v>60</v>
      </c>
      <c r="C48" t="s">
        <v>9</v>
      </c>
    </row>
    <row r="49" spans="1:3" ht="15">
      <c r="A49" t="s">
        <v>129</v>
      </c>
      <c r="B49" t="s">
        <v>130</v>
      </c>
      <c r="C49" t="s">
        <v>9</v>
      </c>
    </row>
    <row r="50" spans="1:5" ht="15">
      <c r="A50" t="s">
        <v>131</v>
      </c>
      <c r="B50" t="s">
        <v>132</v>
      </c>
      <c r="C50" t="s">
        <v>9</v>
      </c>
      <c r="D50" t="s">
        <v>9</v>
      </c>
      <c r="E50" t="s">
        <v>9</v>
      </c>
    </row>
    <row r="51" spans="1:5" ht="15">
      <c r="A51" t="s">
        <v>27</v>
      </c>
      <c r="B51" t="s">
        <v>28</v>
      </c>
      <c r="C51" t="s">
        <v>9</v>
      </c>
      <c r="D51" t="s">
        <v>9</v>
      </c>
      <c r="E51" t="s">
        <v>9</v>
      </c>
    </row>
    <row r="52" spans="1:3" ht="15">
      <c r="A52" t="s">
        <v>75</v>
      </c>
      <c r="B52" t="s">
        <v>76</v>
      </c>
      <c r="C52" t="s">
        <v>9</v>
      </c>
    </row>
    <row r="53" spans="1:3" ht="15">
      <c r="A53" t="s">
        <v>19</v>
      </c>
      <c r="B53" t="s">
        <v>20</v>
      </c>
      <c r="C53" t="s">
        <v>9</v>
      </c>
    </row>
    <row r="54" spans="1:4" ht="15">
      <c r="A54" t="s">
        <v>29</v>
      </c>
      <c r="B54" t="s">
        <v>30</v>
      </c>
      <c r="C54" t="s">
        <v>9</v>
      </c>
      <c r="D54" t="s">
        <v>9</v>
      </c>
    </row>
    <row r="55" spans="1:5" ht="15">
      <c r="A55" t="s">
        <v>35</v>
      </c>
      <c r="B55" t="s">
        <v>36</v>
      </c>
      <c r="C55" t="s">
        <v>9</v>
      </c>
      <c r="D55" t="s">
        <v>9</v>
      </c>
      <c r="E55" t="s">
        <v>9</v>
      </c>
    </row>
    <row r="56" spans="1:3" ht="15">
      <c r="A56" t="s">
        <v>133</v>
      </c>
      <c r="B56" t="s">
        <v>134</v>
      </c>
      <c r="C56" t="s">
        <v>9</v>
      </c>
    </row>
    <row r="57" spans="1:3" ht="15">
      <c r="A57" t="s">
        <v>135</v>
      </c>
      <c r="B57" t="s">
        <v>136</v>
      </c>
      <c r="C57" t="s">
        <v>9</v>
      </c>
    </row>
    <row r="58" spans="1:3" ht="15">
      <c r="A58" t="s">
        <v>69</v>
      </c>
      <c r="B58" t="s">
        <v>70</v>
      </c>
      <c r="C58" t="s">
        <v>9</v>
      </c>
    </row>
    <row r="59" spans="1:4" ht="15">
      <c r="A59" t="s">
        <v>111</v>
      </c>
      <c r="B59" t="s">
        <v>112</v>
      </c>
      <c r="C59" t="s">
        <v>9</v>
      </c>
      <c r="D59" t="s">
        <v>9</v>
      </c>
    </row>
    <row r="60" spans="1:5" ht="15">
      <c r="A60" t="s">
        <v>137</v>
      </c>
      <c r="B60" t="s">
        <v>138</v>
      </c>
      <c r="C60" t="s">
        <v>9</v>
      </c>
      <c r="E60" t="s">
        <v>9</v>
      </c>
    </row>
    <row r="61" spans="1:3" ht="15">
      <c r="A61" t="s">
        <v>89</v>
      </c>
      <c r="B61" t="s">
        <v>90</v>
      </c>
      <c r="C61" t="s">
        <v>9</v>
      </c>
    </row>
    <row r="62" spans="1:3" ht="15">
      <c r="A62" t="s">
        <v>51</v>
      </c>
      <c r="B62" t="s">
        <v>52</v>
      </c>
      <c r="C62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USR0104</cp:lastModifiedBy>
  <cp:lastPrinted>2015-03-05T02:55:27Z</cp:lastPrinted>
  <dcterms:created xsi:type="dcterms:W3CDTF">2013-11-13T07:24:47Z</dcterms:created>
  <dcterms:modified xsi:type="dcterms:W3CDTF">2016-02-23T01:46:49Z</dcterms:modified>
  <cp:category/>
  <cp:version/>
  <cp:contentType/>
  <cp:contentStatus/>
</cp:coreProperties>
</file>