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<sst xmlns="http://schemas.openxmlformats.org/spreadsheetml/2006/main" count="153" uniqueCount="75">
  <si>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</si>
  <si>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</si>
  <si>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</si>
  <si>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</si>
  <si>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</si>
  <si>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</si>
  <si>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</si>
  <si>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</si>
  <si>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</si>
  <si>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</si>
  <si>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</si>
  <si>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</si>
  <si>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</si>
  <si>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</si>
  <si>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</si>
  <si>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</si>
  <si>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</si>
  <si>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</si>
  <si>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</si>
  <si>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</si>
  <si>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</si>
  <si>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</si>
  <si>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</si>
  <si>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</si>
  <si>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</si>
  <si>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</si>
  <si>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</si>
  <si>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</si>
  <si>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</si>
  <si>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</si>
  <si>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</si>
  <si>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</si>
  <si>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</si>
  <si>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</si>
  <si>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</si>
  <si>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</si>
  <si>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</si>
  <si>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</si>
  <si>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</si>
  <si>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</si>
  <si>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</si>
  <si>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</si>
  <si>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</si>
  <si>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</si>
  <si>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</si>
  <si>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</si>
  <si>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</si>
  <si>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</si>
  <si>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</si>
  <si>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</si>
  <si>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</si>
  <si>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</si>
  <si>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</si>
  <si>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</si>
  <si>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</si>
  <si>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</si>
  <si>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</si>
  <si>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</si>
  <si>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</si>
  <si>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</si>
  <si>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</si>
  <si>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</si>
  <si>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</si>
  <si>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</si>
  <si>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</si>
  <si>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</si>
  <si>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</si>
  <si>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</si>
  <si>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</si>
  <si>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</si>
  <si>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</si>
  <si>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DOMI</t>
  </si>
  <si>
    <t>DOMIXSEC</t>
  </si>
  <si>
    <t>As of  October 31, 2019</t>
  </si>
  <si>
    <t>Trading value of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</si>
</sst>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9%20Ariljaanii%20tailan%20E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820</v>
          </cell>
          <cell r="E11">
            <v>415416</v>
          </cell>
          <cell r="F11">
            <v>108</v>
          </cell>
          <cell r="G11">
            <v>930412</v>
          </cell>
          <cell r="H11">
            <v>1345828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62854</v>
          </cell>
          <cell r="E12">
            <v>9447443.38</v>
          </cell>
          <cell r="F12">
            <v>74021</v>
          </cell>
          <cell r="G12">
            <v>10958491.38</v>
          </cell>
          <cell r="H12">
            <v>20405934.76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490</v>
          </cell>
          <cell r="E14">
            <v>1496980</v>
          </cell>
          <cell r="F14">
            <v>3279</v>
          </cell>
          <cell r="G14">
            <v>21163840</v>
          </cell>
          <cell r="H14">
            <v>22660820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530219</v>
          </cell>
          <cell r="E15">
            <v>4697171902.98</v>
          </cell>
          <cell r="F15">
            <v>951000</v>
          </cell>
          <cell r="G15">
            <v>4595550327.75</v>
          </cell>
          <cell r="H15">
            <v>9292722230.73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4852</v>
          </cell>
          <cell r="E18">
            <v>8959640</v>
          </cell>
          <cell r="F18">
            <v>342910</v>
          </cell>
          <cell r="G18">
            <v>58876989.56</v>
          </cell>
          <cell r="H18">
            <v>67836629.56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1084</v>
          </cell>
          <cell r="G20">
            <v>1066400</v>
          </cell>
          <cell r="H20">
            <v>1066400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394363</v>
          </cell>
          <cell r="E21">
            <v>147431966.66</v>
          </cell>
          <cell r="F21">
            <v>684755</v>
          </cell>
          <cell r="G21">
            <v>200763396.7</v>
          </cell>
          <cell r="H21">
            <v>348195363.36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167618</v>
          </cell>
          <cell r="E22">
            <v>25228961.5</v>
          </cell>
          <cell r="F22">
            <v>449356</v>
          </cell>
          <cell r="G22">
            <v>30935389.69</v>
          </cell>
          <cell r="H22">
            <v>56164351.19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1867</v>
          </cell>
          <cell r="T22">
            <v>191483000</v>
          </cell>
          <cell r="U22">
            <v>2727</v>
          </cell>
          <cell r="V22">
            <v>278365200</v>
          </cell>
          <cell r="W22">
            <v>469848200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20526</v>
          </cell>
          <cell r="E24">
            <v>5921275</v>
          </cell>
          <cell r="F24">
            <v>4535</v>
          </cell>
          <cell r="G24">
            <v>4441430</v>
          </cell>
          <cell r="H24">
            <v>10362705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1012</v>
          </cell>
          <cell r="T24">
            <v>102229640</v>
          </cell>
          <cell r="U24">
            <v>153</v>
          </cell>
          <cell r="V24">
            <v>15448440</v>
          </cell>
          <cell r="W24">
            <v>117678080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3575</v>
          </cell>
          <cell r="E26">
            <v>1056926</v>
          </cell>
          <cell r="F26">
            <v>1949</v>
          </cell>
          <cell r="G26">
            <v>655708.66</v>
          </cell>
          <cell r="H26">
            <v>1712634.6600000001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34017</v>
          </cell>
          <cell r="E28">
            <v>5211965</v>
          </cell>
          <cell r="F28">
            <v>27171</v>
          </cell>
          <cell r="G28">
            <v>5588061.29</v>
          </cell>
          <cell r="H28">
            <v>10800026.29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5004</v>
          </cell>
          <cell r="E29">
            <v>1089535.7</v>
          </cell>
          <cell r="F29">
            <v>29164</v>
          </cell>
          <cell r="G29">
            <v>7166000.1</v>
          </cell>
          <cell r="H29">
            <v>8255535.8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11839</v>
          </cell>
          <cell r="G30">
            <v>4012266</v>
          </cell>
          <cell r="H30">
            <v>4012266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249</v>
          </cell>
          <cell r="E33">
            <v>100347</v>
          </cell>
          <cell r="F33">
            <v>2189</v>
          </cell>
          <cell r="G33">
            <v>993806</v>
          </cell>
          <cell r="H33">
            <v>1094153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23752</v>
          </cell>
          <cell r="E34">
            <v>5852901.44</v>
          </cell>
          <cell r="F34">
            <v>72882</v>
          </cell>
          <cell r="G34">
            <v>22303589.64</v>
          </cell>
          <cell r="H34">
            <v>28156491.080000002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397</v>
          </cell>
          <cell r="E35">
            <v>2446960</v>
          </cell>
          <cell r="F35">
            <v>141</v>
          </cell>
          <cell r="G35">
            <v>198105</v>
          </cell>
          <cell r="H35">
            <v>2645065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16194</v>
          </cell>
          <cell r="E36">
            <v>5771123.82</v>
          </cell>
          <cell r="F36">
            <v>61011</v>
          </cell>
          <cell r="G36">
            <v>7965015.6</v>
          </cell>
          <cell r="H36">
            <v>13736139.42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952065</v>
          </cell>
          <cell r="E37">
            <v>155704482.92</v>
          </cell>
          <cell r="F37">
            <v>868941</v>
          </cell>
          <cell r="G37">
            <v>137339932.32</v>
          </cell>
          <cell r="H37">
            <v>293044415.24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6807</v>
          </cell>
          <cell r="E39">
            <v>4486836</v>
          </cell>
          <cell r="F39">
            <v>60535</v>
          </cell>
          <cell r="G39">
            <v>6976406.55</v>
          </cell>
          <cell r="H39">
            <v>11463242.55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80638</v>
          </cell>
          <cell r="E40">
            <v>159889094</v>
          </cell>
          <cell r="F40">
            <v>42049</v>
          </cell>
          <cell r="G40">
            <v>78593865</v>
          </cell>
          <cell r="H40">
            <v>238482959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7882</v>
          </cell>
          <cell r="E42">
            <v>46129272</v>
          </cell>
          <cell r="F42">
            <v>90</v>
          </cell>
          <cell r="G42">
            <v>44910</v>
          </cell>
          <cell r="H42">
            <v>46174182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1040</v>
          </cell>
          <cell r="E43">
            <v>415264</v>
          </cell>
          <cell r="F43">
            <v>5021</v>
          </cell>
          <cell r="G43">
            <v>416600</v>
          </cell>
          <cell r="H43">
            <v>831864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8046</v>
          </cell>
          <cell r="E44">
            <v>4957325</v>
          </cell>
          <cell r="F44">
            <v>954</v>
          </cell>
          <cell r="G44">
            <v>57430800</v>
          </cell>
          <cell r="H44">
            <v>62388125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2000</v>
          </cell>
          <cell r="E45">
            <v>2100000</v>
          </cell>
          <cell r="F45">
            <v>0</v>
          </cell>
          <cell r="G45">
            <v>0</v>
          </cell>
          <cell r="H45">
            <v>2100000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3298185</v>
          </cell>
          <cell r="E46">
            <v>862495931.6600001</v>
          </cell>
          <cell r="F46">
            <v>1691952</v>
          </cell>
          <cell r="G46">
            <v>721920769.25</v>
          </cell>
          <cell r="H46">
            <v>1584416700.91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40995</v>
          </cell>
          <cell r="E48">
            <v>5805035</v>
          </cell>
          <cell r="F48">
            <v>1290</v>
          </cell>
          <cell r="G48">
            <v>782400</v>
          </cell>
          <cell r="H48">
            <v>6587435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16488</v>
          </cell>
          <cell r="E49">
            <v>7362116.57</v>
          </cell>
          <cell r="F49">
            <v>23356</v>
          </cell>
          <cell r="G49">
            <v>3828070</v>
          </cell>
          <cell r="H49">
            <v>11190186.57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96103</v>
          </cell>
          <cell r="E50">
            <v>51432615.39</v>
          </cell>
          <cell r="F50">
            <v>222535</v>
          </cell>
          <cell r="G50">
            <v>31249003.37</v>
          </cell>
          <cell r="H50">
            <v>82681618.76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1720</v>
          </cell>
          <cell r="T50">
            <v>174029600</v>
          </cell>
          <cell r="U50">
            <v>860</v>
          </cell>
          <cell r="V50">
            <v>88029600</v>
          </cell>
          <cell r="W50">
            <v>262059200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5454</v>
          </cell>
          <cell r="E53">
            <v>3622525</v>
          </cell>
          <cell r="F53">
            <v>1074</v>
          </cell>
          <cell r="G53">
            <v>1185770</v>
          </cell>
          <cell r="H53">
            <v>4808295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100866</v>
          </cell>
          <cell r="E54">
            <v>8216418.17</v>
          </cell>
          <cell r="F54">
            <v>0</v>
          </cell>
          <cell r="G54">
            <v>0</v>
          </cell>
          <cell r="H54">
            <v>8216418.17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429920</v>
          </cell>
          <cell r="E57">
            <v>68043360.55</v>
          </cell>
          <cell r="F57">
            <v>618826</v>
          </cell>
          <cell r="G57">
            <v>195742473.35</v>
          </cell>
          <cell r="H57">
            <v>263785833.89999998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800</v>
          </cell>
          <cell r="T57">
            <v>80728000</v>
          </cell>
          <cell r="U57">
            <v>1660</v>
          </cell>
          <cell r="V57">
            <v>166728000</v>
          </cell>
          <cell r="W57">
            <v>247456000</v>
          </cell>
        </row>
        <row r="58">
          <cell r="B58" t="str">
            <v>TABO</v>
          </cell>
          <cell r="C58" t="str">
            <v>Таван богд ХХК</v>
          </cell>
          <cell r="D58">
            <v>4776</v>
          </cell>
          <cell r="E58">
            <v>1484876</v>
          </cell>
          <cell r="F58">
            <v>50917</v>
          </cell>
          <cell r="G58">
            <v>14321878.52</v>
          </cell>
          <cell r="H58">
            <v>15806754.52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4477</v>
          </cell>
          <cell r="E59">
            <v>2781565</v>
          </cell>
          <cell r="F59">
            <v>141291</v>
          </cell>
          <cell r="G59">
            <v>37485737.81</v>
          </cell>
          <cell r="H59">
            <v>40267302.81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462283</v>
          </cell>
          <cell r="E60">
            <v>91102777.62</v>
          </cell>
          <cell r="F60">
            <v>288403</v>
          </cell>
          <cell r="G60">
            <v>102639147.99</v>
          </cell>
          <cell r="H60">
            <v>193741925.61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101000</v>
          </cell>
          <cell r="U60">
            <v>0</v>
          </cell>
          <cell r="V60">
            <v>0</v>
          </cell>
          <cell r="W60">
            <v>101000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26</v>
          </cell>
          <cell r="E61">
            <v>2205</v>
          </cell>
          <cell r="F61">
            <v>3555</v>
          </cell>
          <cell r="G61">
            <v>4247620</v>
          </cell>
          <cell r="H61">
            <v>4249825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117415</v>
          </cell>
          <cell r="E62">
            <v>27889849.11</v>
          </cell>
          <cell r="F62">
            <v>132826</v>
          </cell>
          <cell r="G62">
            <v>36340802.45</v>
          </cell>
          <cell r="H62">
            <v>64230651.56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3839</v>
          </cell>
          <cell r="E63">
            <v>3337085</v>
          </cell>
          <cell r="F63">
            <v>26293</v>
          </cell>
          <cell r="G63">
            <v>17489329.79</v>
          </cell>
          <cell r="H63">
            <v>20826414.79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378</v>
          </cell>
          <cell r="E65">
            <v>194670</v>
          </cell>
          <cell r="F65">
            <v>0</v>
          </cell>
          <cell r="G65">
            <v>0</v>
          </cell>
          <cell r="H65">
            <v>194670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4630</v>
          </cell>
          <cell r="E66">
            <v>1972365.6</v>
          </cell>
          <cell r="F66">
            <v>11941</v>
          </cell>
          <cell r="G66">
            <v>5424268.3</v>
          </cell>
          <cell r="H66">
            <v>7396633.9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нийт</v>
          </cell>
          <cell r="C67">
            <v>0</v>
          </cell>
          <cell r="D67">
            <v>6909243</v>
          </cell>
          <cell r="E67">
            <v>6427029014.069999</v>
          </cell>
          <cell r="F67">
            <v>6909243</v>
          </cell>
          <cell r="G67">
            <v>6427029014.070002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5400</v>
          </cell>
          <cell r="T67">
            <v>548571240</v>
          </cell>
          <cell r="U67">
            <v>5400</v>
          </cell>
          <cell r="V67">
            <v>548571240</v>
          </cell>
          <cell r="W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241293945.61</v>
          </cell>
          <cell r="H16">
            <v>143000000</v>
          </cell>
          <cell r="I16">
            <v>0</v>
          </cell>
          <cell r="J16">
            <v>0</v>
          </cell>
          <cell r="K16">
            <v>0</v>
          </cell>
          <cell r="L16">
            <v>384293945.61</v>
          </cell>
          <cell r="M16">
            <v>77789214255.25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293088851.28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293088851.28</v>
          </cell>
          <cell r="M17">
            <v>51407377635.329994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229736658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229736658</v>
          </cell>
          <cell r="M18">
            <v>17771682455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1221361861.47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1221361861.47</v>
          </cell>
          <cell r="M19">
            <v>12019286320.46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1989094158.07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1989094158.07</v>
          </cell>
          <cell r="M20">
            <v>9763953699.3</v>
          </cell>
        </row>
        <row r="21">
          <cell r="B21" t="str">
            <v>ARD</v>
          </cell>
          <cell r="C21" t="str">
            <v>ARD CAPITAL GROUP</v>
          </cell>
          <cell r="D21" t="str">
            <v>●</v>
          </cell>
          <cell r="E21" t="str">
            <v>●</v>
          </cell>
          <cell r="G21">
            <v>21244111.22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21244111.22</v>
          </cell>
          <cell r="M21">
            <v>9530549539.679998</v>
          </cell>
        </row>
        <row r="22">
          <cell r="B22" t="str">
            <v>BUMB</v>
          </cell>
          <cell r="C22" t="str">
            <v>BUMBAT-ALTAI</v>
          </cell>
          <cell r="D22" t="str">
            <v>●</v>
          </cell>
          <cell r="E22" t="str">
            <v>●</v>
          </cell>
          <cell r="G22">
            <v>226720829.99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226720829.99</v>
          </cell>
          <cell r="M22">
            <v>7561964066.219999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365398405.1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365398405.1</v>
          </cell>
          <cell r="M23">
            <v>7079574558.51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4853208.2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4853208.2</v>
          </cell>
          <cell r="M24">
            <v>8063847933.440001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38019643.51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38019643.51</v>
          </cell>
          <cell r="M25">
            <v>3572305155.86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185903220.97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185903220.97</v>
          </cell>
          <cell r="M26">
            <v>3478871111.25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54066609.51</v>
          </cell>
          <cell r="H27">
            <v>605025900</v>
          </cell>
          <cell r="I27">
            <v>0</v>
          </cell>
          <cell r="J27">
            <v>0</v>
          </cell>
          <cell r="K27">
            <v>0</v>
          </cell>
          <cell r="L27">
            <v>659092509.51</v>
          </cell>
          <cell r="M27">
            <v>2994351275.55</v>
          </cell>
        </row>
        <row r="28">
          <cell r="B28" t="str">
            <v>LFTI</v>
          </cell>
          <cell r="C28" t="str">
            <v>LIFETIME INVESTMENT</v>
          </cell>
          <cell r="D28" t="str">
            <v>●</v>
          </cell>
          <cell r="G28">
            <v>69975940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69975940</v>
          </cell>
          <cell r="M28">
            <v>2566958018.9100003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G29">
            <v>56400642.79</v>
          </cell>
          <cell r="H29">
            <v>442442000</v>
          </cell>
          <cell r="I29">
            <v>0</v>
          </cell>
          <cell r="J29">
            <v>0</v>
          </cell>
          <cell r="K29">
            <v>0</v>
          </cell>
          <cell r="L29">
            <v>498842642.79</v>
          </cell>
          <cell r="M29">
            <v>2512205905.7000003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10483878.33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10483878.33</v>
          </cell>
          <cell r="M30">
            <v>613577741.81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10615952.36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10615952.36</v>
          </cell>
          <cell r="M31">
            <v>559822378.84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12204914.92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12204914.92</v>
          </cell>
          <cell r="M32">
            <v>532354302.57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13356759.8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13356759.8</v>
          </cell>
          <cell r="M33">
            <v>489761518.63</v>
          </cell>
        </row>
        <row r="34">
          <cell r="B34" t="str">
            <v>BATS</v>
          </cell>
          <cell r="C34" t="str">
            <v>BATS</v>
          </cell>
          <cell r="D34" t="str">
            <v>●</v>
          </cell>
          <cell r="G34">
            <v>26989679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26989679</v>
          </cell>
          <cell r="M34">
            <v>480568735.05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13463262.2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13463262.2</v>
          </cell>
          <cell r="M35">
            <v>440896041.71</v>
          </cell>
        </row>
        <row r="36">
          <cell r="B36" t="str">
            <v>DELG</v>
          </cell>
          <cell r="C36" t="str">
            <v>DELGERKHANGAI SECURITIES</v>
          </cell>
          <cell r="D36" t="str">
            <v>●</v>
          </cell>
          <cell r="G36">
            <v>3410400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3410400</v>
          </cell>
          <cell r="M36">
            <v>404071235.41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G37">
            <v>2155493.98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2155493.98</v>
          </cell>
          <cell r="M37">
            <v>403616456.87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G38">
            <v>2525198.9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2525198.9</v>
          </cell>
          <cell r="M38">
            <v>374867767.84999996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G39">
            <v>22515250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22515250</v>
          </cell>
          <cell r="M39">
            <v>347143805.65999997</v>
          </cell>
        </row>
        <row r="40">
          <cell r="B40" t="str">
            <v>TABO</v>
          </cell>
          <cell r="C40" t="str">
            <v>TAVAN BOGD</v>
          </cell>
          <cell r="D40" t="str">
            <v>●</v>
          </cell>
          <cell r="G40">
            <v>20431075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20431075</v>
          </cell>
          <cell r="M40">
            <v>330655723.61</v>
          </cell>
        </row>
        <row r="41">
          <cell r="B41" t="str">
            <v>CTRL</v>
          </cell>
          <cell r="C41" t="str">
            <v>CENTRAL SECURITIES </v>
          </cell>
          <cell r="D41" t="str">
            <v>●</v>
          </cell>
          <cell r="G41">
            <v>20024309.14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20024309.14</v>
          </cell>
          <cell r="M41">
            <v>299549164.79</v>
          </cell>
        </row>
        <row r="42">
          <cell r="B42" t="str">
            <v>BLMB</v>
          </cell>
          <cell r="C42" t="str">
            <v>BLOOMSBURY SECURITIES</v>
          </cell>
          <cell r="D42" t="str">
            <v>●</v>
          </cell>
          <cell r="G42">
            <v>1929470.35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1929470.35</v>
          </cell>
          <cell r="M42">
            <v>286683770.28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14225560.940000001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14225560.940000001</v>
          </cell>
          <cell r="M43">
            <v>223140000.54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202493948.76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5744870.82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5744870.82</v>
          </cell>
          <cell r="M45">
            <v>169325675.97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924907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924907</v>
          </cell>
          <cell r="M46">
            <v>99573854.5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4528928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4528928</v>
          </cell>
          <cell r="M47">
            <v>90078398.27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G48">
            <v>2607839.5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2607839.5</v>
          </cell>
          <cell r="M48">
            <v>76858356.88</v>
          </cell>
        </row>
        <row r="49">
          <cell r="B49" t="str">
            <v>NSEC</v>
          </cell>
          <cell r="C49" t="str">
            <v>NATIONAL SECURITIES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74365318.9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G51">
            <v>2066300</v>
          </cell>
          <cell r="H51">
            <v>0</v>
          </cell>
          <cell r="I51">
            <v>0</v>
          </cell>
          <cell r="J51">
            <v>0</v>
          </cell>
          <cell r="L51">
            <v>2066300</v>
          </cell>
          <cell r="M51">
            <v>63845082.26</v>
          </cell>
        </row>
        <row r="52">
          <cell r="B52" t="str">
            <v>SECP</v>
          </cell>
          <cell r="C52" t="str">
            <v>SECAP</v>
          </cell>
          <cell r="D52" t="str">
            <v>●</v>
          </cell>
          <cell r="E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61330588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G53">
            <v>4375656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4375656</v>
          </cell>
          <cell r="M53">
            <v>59198718.300000004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</v>
          </cell>
        </row>
        <row r="56">
          <cell r="B56" t="str">
            <v>SILS</v>
          </cell>
          <cell r="C56" t="str">
            <v>SILVER LIGHT SECURITIES</v>
          </cell>
          <cell r="D56" t="str">
            <v>●</v>
          </cell>
          <cell r="G56">
            <v>1716000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1716000</v>
          </cell>
          <cell r="M56">
            <v>24407180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233548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233548</v>
          </cell>
          <cell r="M57">
            <v>24273951.2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331253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331253</v>
          </cell>
          <cell r="M58">
            <v>16710951.4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840000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840000</v>
          </cell>
          <cell r="M61">
            <v>7104891.649999999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16</v>
          </cell>
          <cell r="F67">
            <v>10</v>
          </cell>
          <cell r="G67">
            <v>5194858592.96</v>
          </cell>
          <cell r="H67">
            <v>1190467900</v>
          </cell>
          <cell r="I67">
            <v>0</v>
          </cell>
          <cell r="J67">
            <v>0</v>
          </cell>
          <cell r="K67">
            <v>0</v>
          </cell>
          <cell r="L67">
            <v>6385326492.96</v>
          </cell>
          <cell r="M67">
            <v>223038621266.57993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D58" activePane="bottomRight" state="frozen"/>
      <selection pane="topRight" activeCell="D1" sqref="D1"/>
      <selection pane="bottomLeft" activeCell="A16" sqref="A16"/>
      <selection pane="bottomRight" activeCell="M65" sqref="M6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73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74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293044415.24</v>
      </c>
      <c r="H16" s="15">
        <f>VLOOKUP(B16,'[2]Brokers'!$B$9:$W$69,22,0)</f>
        <v>0</v>
      </c>
      <c r="I16" s="15">
        <f>VLOOKUP(B16,'[3]Brokers'!$B$9:$R$69,17,0)</f>
        <v>0</v>
      </c>
      <c r="J16" s="15">
        <f>VLOOKUP(B16,'[4]Brokers'!$B$9:$M$69,12,0)</f>
        <v>0</v>
      </c>
      <c r="K16" s="15">
        <v>0</v>
      </c>
      <c r="L16" s="15">
        <f aca="true" t="shared" si="0" ref="L16:L47">K16+J16+I16+H16+G16</f>
        <v>293044415.24</v>
      </c>
      <c r="M16" s="30">
        <f>VLOOKUP(B16,'[5]Sheet1'!$B$16:$M$67,12,0)+L16</f>
        <v>78082258670.49</v>
      </c>
      <c r="N16" s="32">
        <f aca="true" t="shared" si="1" ref="N16:N47">M16/$M$68</f>
        <v>0.32947515672092526</v>
      </c>
    </row>
    <row r="17" spans="1:14" ht="15">
      <c r="A17" s="11">
        <f aca="true" t="shared" si="2" ref="A17:A48">+A16+1</f>
        <v>2</v>
      </c>
      <c r="B17" s="12" t="s">
        <v>8</v>
      </c>
      <c r="C17" s="31" t="str">
        <f>VLOOKUP(B17,'[6]Sheet1'!$B$16:$C$67,2,0)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193741925.61</v>
      </c>
      <c r="H17" s="15">
        <f>VLOOKUP(B17,'[2]Brokers'!$B$9:$W$69,22,0)</f>
        <v>101000</v>
      </c>
      <c r="I17" s="15">
        <f>VLOOKUP(B17,'[3]Brokers'!$B$9:$R$69,17,0)</f>
        <v>0</v>
      </c>
      <c r="J17" s="15">
        <f>VLOOKUP(B17,'[4]Brokers'!$B$9:$M$69,12,0)</f>
        <v>0</v>
      </c>
      <c r="K17" s="15">
        <v>0</v>
      </c>
      <c r="L17" s="15">
        <f t="shared" si="0"/>
        <v>193842925.61</v>
      </c>
      <c r="M17" s="30">
        <f>VLOOKUP(B17,'[5]Sheet1'!$B$16:$M$67,12,0)+L17</f>
        <v>51601220560.939995</v>
      </c>
      <c r="N17" s="32">
        <f t="shared" si="1"/>
        <v>0.21773601994600245</v>
      </c>
    </row>
    <row r="18" spans="1:14" ht="15">
      <c r="A18" s="11">
        <f t="shared" si="2"/>
        <v>3</v>
      </c>
      <c r="B18" s="12" t="s">
        <v>68</v>
      </c>
      <c r="C18" s="31" t="str">
        <f>VLOOKUP(B18,'[6]Sheet1'!$B$16:$C$67,2,0)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238482959</v>
      </c>
      <c r="H18" s="15">
        <f>VLOOKUP(B18,'[2]Brokers'!$B$9:$W$69,22,0)</f>
        <v>0</v>
      </c>
      <c r="I18" s="15">
        <f>VLOOKUP(B18,'[3]Brokers'!$B$9:$R$69,17,0)</f>
        <v>0</v>
      </c>
      <c r="J18" s="15">
        <f>VLOOKUP(B18,'[4]Brokers'!$B$9:$M$69,12,0)</f>
        <v>0</v>
      </c>
      <c r="K18" s="15">
        <v>0</v>
      </c>
      <c r="L18" s="15">
        <f t="shared" si="0"/>
        <v>238482959</v>
      </c>
      <c r="M18" s="30">
        <f>VLOOKUP(B18,'[5]Sheet1'!$B$16:$M$67,12,0)+L18</f>
        <v>18010165414</v>
      </c>
      <c r="N18" s="32">
        <f t="shared" si="1"/>
        <v>0.07599552284199054</v>
      </c>
    </row>
    <row r="19" spans="1:15" s="23" customFormat="1" ht="15">
      <c r="A19" s="11">
        <f t="shared" si="2"/>
        <v>4</v>
      </c>
      <c r="B19" s="12" t="s">
        <v>1</v>
      </c>
      <c r="C19" s="31" t="str">
        <f>VLOOKUP(B19,'[6]Sheet1'!$B$16:$C$67,2,0)</f>
        <v>BDSEC</v>
      </c>
      <c r="D19" s="13" t="s">
        <v>2</v>
      </c>
      <c r="E19" s="14" t="s">
        <v>2</v>
      </c>
      <c r="F19" s="14" t="s">
        <v>2</v>
      </c>
      <c r="G19" s="15">
        <f>VLOOKUP(B19,'[2]Brokers'!$B$9:$H$69,7,0)</f>
        <v>9292722230.73</v>
      </c>
      <c r="H19" s="15">
        <f>VLOOKUP(B19,'[2]Brokers'!$B$9:$W$69,22,0)</f>
        <v>0</v>
      </c>
      <c r="I19" s="15">
        <f>VLOOKUP(B19,'[3]Brokers'!$B$9:$R$69,17,0)</f>
        <v>0</v>
      </c>
      <c r="J19" s="15">
        <f>VLOOKUP(B19,'[4]Brokers'!$B$9:$M$69,12,0)</f>
        <v>0</v>
      </c>
      <c r="K19" s="15">
        <v>0</v>
      </c>
      <c r="L19" s="15">
        <f t="shared" si="0"/>
        <v>9292722230.73</v>
      </c>
      <c r="M19" s="30">
        <f>VLOOKUP(B19,'[5]Sheet1'!$B$16:$M$67,12,0)+L19</f>
        <v>16372296789.24</v>
      </c>
      <c r="N19" s="32">
        <f t="shared" si="1"/>
        <v>0.06908438795655678</v>
      </c>
      <c r="O19" s="9"/>
    </row>
    <row r="20" spans="1:14" ht="15">
      <c r="A20" s="11">
        <f t="shared" si="2"/>
        <v>5</v>
      </c>
      <c r="B20" s="12" t="s">
        <v>6</v>
      </c>
      <c r="C20" s="31" t="str">
        <f>VLOOKUP(B20,'[6]Sheet1'!$B$16:$C$67,2,0)</f>
        <v>MIRAE ASSET SECURITIES MONGOLIA</v>
      </c>
      <c r="D20" s="13" t="s">
        <v>2</v>
      </c>
      <c r="E20" s="13" t="s">
        <v>2</v>
      </c>
      <c r="F20" s="13" t="s">
        <v>2</v>
      </c>
      <c r="G20" s="15">
        <f>VLOOKUP(B20,'[2]Brokers'!$B$9:$H$69,7,0)</f>
        <v>56164351.19</v>
      </c>
      <c r="H20" s="15">
        <f>VLOOKUP(B20,'[2]Brokers'!$B$9:$W$69,22,0)</f>
        <v>469848200</v>
      </c>
      <c r="I20" s="15">
        <f>VLOOKUP(B20,'[3]Brokers'!$B$9:$R$69,17,0)</f>
        <v>0</v>
      </c>
      <c r="J20" s="15">
        <f>VLOOKUP(B20,'[4]Brokers'!$B$9:$M$69,12,0)</f>
        <v>0</v>
      </c>
      <c r="K20" s="15">
        <v>0</v>
      </c>
      <c r="L20" s="15">
        <f t="shared" si="0"/>
        <v>526012551.19</v>
      </c>
      <c r="M20" s="30">
        <f>VLOOKUP(B20,'[5]Sheet1'!$B$16:$M$67,12,0)+L20</f>
        <v>12545298871.65</v>
      </c>
      <c r="N20" s="32">
        <f t="shared" si="1"/>
        <v>0.05293602390897373</v>
      </c>
    </row>
    <row r="21" spans="1:14" ht="15">
      <c r="A21" s="11">
        <f t="shared" si="2"/>
        <v>6</v>
      </c>
      <c r="B21" s="12" t="s">
        <v>10</v>
      </c>
      <c r="C21" s="31" t="str">
        <f>VLOOKUP(B21,'[6]Sheet1'!$B$16:$C$67,2,0)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VLOOKUP(B21,'[2]Brokers'!$B$9:$H$69,7,0)</f>
        <v>1584416700.91</v>
      </c>
      <c r="H21" s="15">
        <f>VLOOKUP(B21,'[2]Brokers'!$B$9:$W$69,22,0)</f>
        <v>0</v>
      </c>
      <c r="I21" s="15">
        <f>VLOOKUP(B21,'[3]Brokers'!$B$9:$R$69,17,0)</f>
        <v>0</v>
      </c>
      <c r="J21" s="15">
        <f>VLOOKUP(B21,'[4]Brokers'!$B$9:$M$69,12,0)</f>
        <v>0</v>
      </c>
      <c r="K21" s="15">
        <v>0</v>
      </c>
      <c r="L21" s="15">
        <f t="shared" si="0"/>
        <v>1584416700.91</v>
      </c>
      <c r="M21" s="30">
        <f>VLOOKUP(B21,'[5]Sheet1'!$B$16:$M$67,12,0)+L21</f>
        <v>11348370400.21</v>
      </c>
      <c r="N21" s="32">
        <f t="shared" si="1"/>
        <v>0.047885475904520663</v>
      </c>
    </row>
    <row r="22" spans="1:14" ht="15">
      <c r="A22" s="11">
        <f t="shared" si="2"/>
        <v>7</v>
      </c>
      <c r="B22" s="12" t="s">
        <v>7</v>
      </c>
      <c r="C22" s="31" t="str">
        <f>VLOOKUP(B22,'[6]Sheet1'!$B$16:$C$67,2,0)</f>
        <v>ARD CAPITAL GROUP</v>
      </c>
      <c r="D22" s="13" t="s">
        <v>2</v>
      </c>
      <c r="E22" s="14" t="s">
        <v>2</v>
      </c>
      <c r="F22" s="14"/>
      <c r="G22" s="15">
        <f>VLOOKUP(B22,'[2]Brokers'!$B$9:$H$69,7,0)</f>
        <v>20405934.76</v>
      </c>
      <c r="H22" s="15">
        <f>VLOOKUP(B22,'[2]Brokers'!$B$9:$W$69,22,0)</f>
        <v>0</v>
      </c>
      <c r="I22" s="15">
        <f>VLOOKUP(B22,'[3]Brokers'!$B$9:$R$69,17,0)</f>
        <v>0</v>
      </c>
      <c r="J22" s="15">
        <f>VLOOKUP(B22,'[4]Brokers'!$B$9:$M$69,12,0)</f>
        <v>0</v>
      </c>
      <c r="K22" s="15">
        <v>0</v>
      </c>
      <c r="L22" s="15">
        <f t="shared" si="0"/>
        <v>20405934.76</v>
      </c>
      <c r="M22" s="30">
        <f>VLOOKUP(B22,'[5]Sheet1'!$B$16:$M$67,12,0)+L22</f>
        <v>9550955474.439999</v>
      </c>
      <c r="N22" s="32">
        <f t="shared" si="1"/>
        <v>0.04030112096341013</v>
      </c>
    </row>
    <row r="23" spans="1:14" ht="15">
      <c r="A23" s="11">
        <f t="shared" si="2"/>
        <v>8</v>
      </c>
      <c r="B23" s="12" t="s">
        <v>16</v>
      </c>
      <c r="C23" s="31" t="str">
        <f>VLOOKUP(B23,'[6]Sheet1'!$B$16:$C$67,2,0)</f>
        <v>BUMBAT-ALTAI</v>
      </c>
      <c r="D23" s="13" t="s">
        <v>2</v>
      </c>
      <c r="E23" s="14" t="s">
        <v>2</v>
      </c>
      <c r="F23" s="14"/>
      <c r="G23" s="15">
        <f>VLOOKUP(B23,'[2]Brokers'!$B$9:$H$69,7,0)</f>
        <v>348195363.36</v>
      </c>
      <c r="H23" s="15">
        <f>VLOOKUP(B23,'[2]Brokers'!$B$9:$W$69,22,0)</f>
        <v>0</v>
      </c>
      <c r="I23" s="15">
        <f>VLOOKUP(B23,'[3]Brokers'!$B$9:$R$69,17,0)</f>
        <v>0</v>
      </c>
      <c r="J23" s="15">
        <f>VLOOKUP(B23,'[4]Brokers'!$B$9:$M$69,12,0)</f>
        <v>0</v>
      </c>
      <c r="K23" s="15">
        <v>0</v>
      </c>
      <c r="L23" s="15">
        <f t="shared" si="0"/>
        <v>348195363.36</v>
      </c>
      <c r="M23" s="30">
        <f>VLOOKUP(B23,'[5]Sheet1'!$B$16:$M$67,12,0)+L23</f>
        <v>7910159429.579999</v>
      </c>
      <c r="N23" s="32">
        <f t="shared" si="1"/>
        <v>0.033377633563939774</v>
      </c>
    </row>
    <row r="24" spans="1:15" ht="15">
      <c r="A24" s="11">
        <f t="shared" si="2"/>
        <v>9</v>
      </c>
      <c r="B24" s="12" t="s">
        <v>4</v>
      </c>
      <c r="C24" s="31" t="str">
        <f>VLOOKUP(B24,'[6]Sheet1'!$B$16:$C$67,2,0)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4249825</v>
      </c>
      <c r="H24" s="15">
        <f>VLOOKUP(B24,'[2]Brokers'!$B$9:$W$69,22,0)</f>
        <v>0</v>
      </c>
      <c r="I24" s="15">
        <f>VLOOKUP(B24,'[3]Brokers'!$B$9:$R$69,17,0)</f>
        <v>0</v>
      </c>
      <c r="J24" s="15">
        <f>VLOOKUP(B24,'[4]Brokers'!$B$9:$M$69,12,0)</f>
        <v>0</v>
      </c>
      <c r="K24" s="15">
        <v>0</v>
      </c>
      <c r="L24" s="15">
        <f t="shared" si="0"/>
        <v>4249825</v>
      </c>
      <c r="M24" s="30">
        <f>VLOOKUP(B24,'[5]Sheet1'!$B$16:$M$67,12,0)+L24</f>
        <v>8068097758.440001</v>
      </c>
      <c r="N24" s="32">
        <f t="shared" si="1"/>
        <v>0.03404406863561191</v>
      </c>
      <c r="O24" s="1"/>
    </row>
    <row r="25" spans="1:14" ht="15">
      <c r="A25" s="11">
        <f t="shared" si="2"/>
        <v>10</v>
      </c>
      <c r="B25" s="12" t="s">
        <v>9</v>
      </c>
      <c r="C25" s="31" t="str">
        <f>VLOOKUP(B25,'[6]Sheet1'!$B$16:$C$67,2,0)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VLOOKUP(B25,'[2]Brokers'!$B$9:$H$69,7,0)</f>
        <v>263785833.89999998</v>
      </c>
      <c r="H25" s="15">
        <f>VLOOKUP(B25,'[2]Brokers'!$B$9:$W$69,22,0)</f>
        <v>247456000</v>
      </c>
      <c r="I25" s="15">
        <f>VLOOKUP(B25,'[3]Brokers'!$B$9:$R$69,17,0)</f>
        <v>0</v>
      </c>
      <c r="J25" s="15">
        <f>VLOOKUP(B25,'[4]Brokers'!$B$9:$M$69,12,0)</f>
        <v>0</v>
      </c>
      <c r="K25" s="15">
        <v>0</v>
      </c>
      <c r="L25" s="15">
        <f t="shared" si="0"/>
        <v>511241833.9</v>
      </c>
      <c r="M25" s="30">
        <f>VLOOKUP(B25,'[5]Sheet1'!$B$16:$M$67,12,0)+L25</f>
        <v>3990112945.15</v>
      </c>
      <c r="N25" s="32">
        <f t="shared" si="1"/>
        <v>0.016836642667898874</v>
      </c>
    </row>
    <row r="26" spans="1:14" ht="15">
      <c r="A26" s="11">
        <f t="shared" si="2"/>
        <v>11</v>
      </c>
      <c r="B26" s="12" t="s">
        <v>35</v>
      </c>
      <c r="C26" s="31" t="str">
        <f>VLOOKUP(B26,'[6]Sheet1'!$B$16:$C$67,2,0)</f>
        <v>APEX CAPITAL</v>
      </c>
      <c r="D26" s="13" t="s">
        <v>2</v>
      </c>
      <c r="E26" s="14"/>
      <c r="F26" s="14"/>
      <c r="G26" s="15">
        <f>VLOOKUP(B26,'[2]Brokers'!$B$9:$H$69,7,0)</f>
        <v>64230651.56</v>
      </c>
      <c r="H26" s="15">
        <f>VLOOKUP(B26,'[2]Brokers'!$B$9:$W$69,22,0)</f>
        <v>0</v>
      </c>
      <c r="I26" s="15">
        <f>VLOOKUP(B26,'[3]Brokers'!$B$9:$R$69,17,0)</f>
        <v>0</v>
      </c>
      <c r="J26" s="15">
        <f>VLOOKUP(B26,'[4]Brokers'!$B$9:$M$69,12,0)</f>
        <v>0</v>
      </c>
      <c r="K26" s="15">
        <v>0</v>
      </c>
      <c r="L26" s="15">
        <f t="shared" si="0"/>
        <v>64230651.56</v>
      </c>
      <c r="M26" s="30">
        <f>VLOOKUP(B26,'[5]Sheet1'!$B$16:$M$67,12,0)+L26</f>
        <v>3636535807.42</v>
      </c>
      <c r="N26" s="32">
        <f t="shared" si="1"/>
        <v>0.015344691937347641</v>
      </c>
    </row>
    <row r="27" spans="1:14" ht="15">
      <c r="A27" s="11">
        <f t="shared" si="2"/>
        <v>12</v>
      </c>
      <c r="B27" s="12" t="s">
        <v>11</v>
      </c>
      <c r="C27" s="31" t="str">
        <f>VLOOKUP(B27,'[6]Sheet1'!$B$16:$C$67,2,0)</f>
        <v>GAULI</v>
      </c>
      <c r="D27" s="13" t="s">
        <v>2</v>
      </c>
      <c r="E27" s="14"/>
      <c r="F27" s="14"/>
      <c r="G27" s="15">
        <f>VLOOKUP(B27,'[2]Brokers'!$B$9:$H$69,7,0)</f>
        <v>28156491.080000002</v>
      </c>
      <c r="H27" s="15">
        <f>VLOOKUP(B27,'[2]Brokers'!$B$9:$W$69,22,0)</f>
        <v>0</v>
      </c>
      <c r="I27" s="15">
        <f>VLOOKUP(B27,'[3]Brokers'!$B$9:$R$69,17,0)</f>
        <v>0</v>
      </c>
      <c r="J27" s="15">
        <f>VLOOKUP(B27,'[4]Brokers'!$B$9:$M$69,12,0)</f>
        <v>0</v>
      </c>
      <c r="K27" s="15">
        <v>0</v>
      </c>
      <c r="L27" s="15">
        <f t="shared" si="0"/>
        <v>28156491.080000002</v>
      </c>
      <c r="M27" s="30">
        <f>VLOOKUP(B27,'[5]Sheet1'!$B$16:$M$67,12,0)+L27</f>
        <v>3022507766.63</v>
      </c>
      <c r="N27" s="32">
        <f t="shared" si="1"/>
        <v>0.012753745051140485</v>
      </c>
    </row>
    <row r="28" spans="1:14" ht="15">
      <c r="A28" s="11">
        <f t="shared" si="2"/>
        <v>13</v>
      </c>
      <c r="B28" s="12" t="s">
        <v>3</v>
      </c>
      <c r="C28" s="31" t="str">
        <f>VLOOKUP(B28,'[6]Sheet1'!$B$16:$C$67,2,0)</f>
        <v>NOVEL INVESTMENT</v>
      </c>
      <c r="D28" s="13" t="s">
        <v>2</v>
      </c>
      <c r="E28" s="14"/>
      <c r="F28" s="14"/>
      <c r="G28" s="15">
        <f>VLOOKUP(B28,'[2]Brokers'!$B$9:$H$69,7,0)</f>
        <v>82681618.76</v>
      </c>
      <c r="H28" s="15">
        <f>VLOOKUP(B28,'[2]Brokers'!$B$9:$W$69,22,0)</f>
        <v>262059200</v>
      </c>
      <c r="I28" s="15">
        <f>VLOOKUP(B28,'[3]Brokers'!$B$9:$R$69,17,0)</f>
        <v>0</v>
      </c>
      <c r="J28" s="15">
        <f>VLOOKUP(B28,'[4]Brokers'!$B$9:$M$69,12,0)</f>
        <v>0</v>
      </c>
      <c r="K28" s="15">
        <v>0</v>
      </c>
      <c r="L28" s="15">
        <f t="shared" si="0"/>
        <v>344740818.76</v>
      </c>
      <c r="M28" s="30">
        <f>VLOOKUP(B28,'[5]Sheet1'!$B$16:$M$67,12,0)+L28</f>
        <v>2856946724.46</v>
      </c>
      <c r="N28" s="32">
        <f t="shared" si="1"/>
        <v>0.012055145250819183</v>
      </c>
    </row>
    <row r="29" spans="1:14" ht="15">
      <c r="A29" s="11">
        <f t="shared" si="2"/>
        <v>14</v>
      </c>
      <c r="B29" s="12" t="s">
        <v>17</v>
      </c>
      <c r="C29" s="31" t="str">
        <f>VLOOKUP(B29,'[6]Sheet1'!$B$16:$C$67,2,0)</f>
        <v>LIFETIME INVESTMENT</v>
      </c>
      <c r="D29" s="13" t="s">
        <v>2</v>
      </c>
      <c r="E29" s="14"/>
      <c r="F29" s="14"/>
      <c r="G29" s="15">
        <f>VLOOKUP(B29,'[2]Brokers'!$B$9:$H$69,7,0)</f>
        <v>46174182</v>
      </c>
      <c r="H29" s="15">
        <f>VLOOKUP(B29,'[2]Brokers'!$B$9:$W$69,22,0)</f>
        <v>0</v>
      </c>
      <c r="I29" s="15">
        <f>VLOOKUP(B29,'[3]Brokers'!$B$9:$R$69,17,0)</f>
        <v>0</v>
      </c>
      <c r="J29" s="15">
        <f>VLOOKUP(B29,'[4]Brokers'!$B$9:$M$69,12,0)</f>
        <v>0</v>
      </c>
      <c r="K29" s="15">
        <v>0</v>
      </c>
      <c r="L29" s="15">
        <f t="shared" si="0"/>
        <v>46174182</v>
      </c>
      <c r="M29" s="30">
        <f>VLOOKUP(B29,'[5]Sheet1'!$B$16:$M$67,12,0)+L29</f>
        <v>2613132200.9100003</v>
      </c>
      <c r="N29" s="32">
        <f t="shared" si="1"/>
        <v>0.011026347804058928</v>
      </c>
    </row>
    <row r="30" spans="1:14" ht="15">
      <c r="A30" s="11">
        <f t="shared" si="2"/>
        <v>15</v>
      </c>
      <c r="B30" s="12" t="s">
        <v>36</v>
      </c>
      <c r="C30" s="31" t="str">
        <f>VLOOKUP(B30,'[6]Sheet1'!$B$16:$C$67,2,0)</f>
        <v>MASDAQ</v>
      </c>
      <c r="D30" s="13" t="s">
        <v>2</v>
      </c>
      <c r="E30" s="14"/>
      <c r="F30" s="14"/>
      <c r="G30" s="15">
        <f>VLOOKUP(B30,'[2]Brokers'!$B$9:$H$69,7,0)</f>
        <v>6587435</v>
      </c>
      <c r="H30" s="15">
        <f>VLOOKUP(B30,'[2]Brokers'!$B$9:$W$69,22,0)</f>
        <v>0</v>
      </c>
      <c r="I30" s="15">
        <f>VLOOKUP(B30,'[3]Brokers'!$B$9:$R$69,17,0)</f>
        <v>0</v>
      </c>
      <c r="J30" s="15">
        <f>VLOOKUP(B30,'[4]Brokers'!$B$9:$M$69,12,0)</f>
        <v>0</v>
      </c>
      <c r="K30" s="15">
        <v>0</v>
      </c>
      <c r="L30" s="15">
        <f t="shared" si="0"/>
        <v>6587435</v>
      </c>
      <c r="M30" s="30">
        <f>VLOOKUP(B30,'[5]Sheet1'!$B$16:$M$67,12,0)+L30</f>
        <v>620165176.81</v>
      </c>
      <c r="N30" s="32">
        <f t="shared" si="1"/>
        <v>0.0026168430870399254</v>
      </c>
    </row>
    <row r="31" spans="1:14" ht="15">
      <c r="A31" s="11">
        <f t="shared" si="2"/>
        <v>16</v>
      </c>
      <c r="B31" s="12" t="s">
        <v>25</v>
      </c>
      <c r="C31" s="31" t="str">
        <f>VLOOKUP(B31,'[6]Sheet1'!$B$16:$C$67,2,0)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40267302.81</v>
      </c>
      <c r="H31" s="15">
        <f>VLOOKUP(B31,'[2]Brokers'!$B$9:$W$69,22,0)</f>
        <v>0</v>
      </c>
      <c r="I31" s="15">
        <f>VLOOKUP(B31,'[3]Brokers'!$B$9:$R$69,17,0)</f>
        <v>0</v>
      </c>
      <c r="J31" s="15">
        <f>VLOOKUP(B31,'[4]Brokers'!$B$9:$M$69,12,0)</f>
        <v>0</v>
      </c>
      <c r="K31" s="15">
        <v>0</v>
      </c>
      <c r="L31" s="15">
        <f t="shared" si="0"/>
        <v>40267302.81</v>
      </c>
      <c r="M31" s="30">
        <f>VLOOKUP(B31,'[5]Sheet1'!$B$16:$M$67,12,0)+L31</f>
        <v>600089681.6500001</v>
      </c>
      <c r="N31" s="32">
        <f t="shared" si="1"/>
        <v>0.0025321327184272035</v>
      </c>
    </row>
    <row r="32" spans="1:15" ht="15">
      <c r="A32" s="11">
        <f t="shared" si="2"/>
        <v>17</v>
      </c>
      <c r="B32" s="12" t="s">
        <v>43</v>
      </c>
      <c r="C32" s="31" t="str">
        <f>VLOOKUP(B32,'[6]Sheet1'!$B$16:$C$67,2,0)</f>
        <v>GOODSEC</v>
      </c>
      <c r="D32" s="13" t="s">
        <v>2</v>
      </c>
      <c r="E32" s="14"/>
      <c r="F32" s="14"/>
      <c r="G32" s="15">
        <f>VLOOKUP(B32,'[2]Brokers'!$B$9:$H$69,7,0)</f>
        <v>13736139.42</v>
      </c>
      <c r="H32" s="15">
        <f>VLOOKUP(B32,'[2]Brokers'!$B$9:$W$69,22,0)</f>
        <v>0</v>
      </c>
      <c r="I32" s="15">
        <f>VLOOKUP(B32,'[3]Brokers'!$B$9:$R$69,17,0)</f>
        <v>0</v>
      </c>
      <c r="J32" s="15">
        <f>VLOOKUP(B32,'[4]Brokers'!$B$9:$M$69,12,0)</f>
        <v>0</v>
      </c>
      <c r="K32" s="15">
        <v>0</v>
      </c>
      <c r="L32" s="15">
        <f t="shared" si="0"/>
        <v>13736139.42</v>
      </c>
      <c r="M32" s="30">
        <f>VLOOKUP(B32,'[5]Sheet1'!$B$16:$M$67,12,0)+L32</f>
        <v>546090441.99</v>
      </c>
      <c r="N32" s="32">
        <f t="shared" si="1"/>
        <v>0.0023042780398776276</v>
      </c>
      <c r="O32" s="1"/>
    </row>
    <row r="33" spans="1:15" ht="15">
      <c r="A33" s="11">
        <f t="shared" si="2"/>
        <v>18</v>
      </c>
      <c r="B33" s="12" t="s">
        <v>47</v>
      </c>
      <c r="C33" s="31" t="str">
        <f>VLOOKUP(B33,'[6]Sheet1'!$B$16:$C$67,2,0)</f>
        <v>BATS</v>
      </c>
      <c r="D33" s="13" t="s">
        <v>2</v>
      </c>
      <c r="E33" s="14"/>
      <c r="F33" s="14"/>
      <c r="G33" s="15">
        <f>VLOOKUP(B33,'[2]Brokers'!$B$9:$H$69,7,0)</f>
        <v>22660820</v>
      </c>
      <c r="H33" s="15">
        <f>VLOOKUP(B33,'[2]Brokers'!$B$9:$W$69,22,0)</f>
        <v>0</v>
      </c>
      <c r="I33" s="15">
        <f>VLOOKUP(B33,'[3]Brokers'!$B$9:$R$69,17,0)</f>
        <v>0</v>
      </c>
      <c r="J33" s="15">
        <f>VLOOKUP(B33,'[4]Brokers'!$B$9:$M$69,12,0)</f>
        <v>0</v>
      </c>
      <c r="K33" s="15">
        <v>0</v>
      </c>
      <c r="L33" s="15">
        <f t="shared" si="0"/>
        <v>22660820</v>
      </c>
      <c r="M33" s="30">
        <f>VLOOKUP(B33,'[5]Sheet1'!$B$16:$M$67,12,0)+L33</f>
        <v>503229555.05</v>
      </c>
      <c r="N33" s="32">
        <f t="shared" si="1"/>
        <v>0.0021234226486248203</v>
      </c>
      <c r="O33" s="1"/>
    </row>
    <row r="34" spans="1:15" ht="15">
      <c r="A34" s="11">
        <f t="shared" si="2"/>
        <v>19</v>
      </c>
      <c r="B34" s="12" t="s">
        <v>19</v>
      </c>
      <c r="C34" s="31" t="str">
        <f>VLOOKUP(B34,'[6]Sheet1'!$B$16:$C$67,2,0)</f>
        <v>ZERGED</v>
      </c>
      <c r="D34" s="13" t="s">
        <v>2</v>
      </c>
      <c r="E34" s="14"/>
      <c r="F34" s="14"/>
      <c r="G34" s="15">
        <f>VLOOKUP(B34,'[2]Brokers'!$B$9:$H$69,7,0)</f>
        <v>7396633.9</v>
      </c>
      <c r="H34" s="15">
        <f>VLOOKUP(B34,'[2]Brokers'!$B$9:$W$69,22,0)</f>
        <v>0</v>
      </c>
      <c r="I34" s="15">
        <f>VLOOKUP(B34,'[3]Brokers'!$B$9:$R$69,17,0)</f>
        <v>0</v>
      </c>
      <c r="J34" s="15">
        <f>VLOOKUP(B34,'[4]Brokers'!$B$9:$M$69,12,0)</f>
        <v>0</v>
      </c>
      <c r="K34" s="15">
        <v>0</v>
      </c>
      <c r="L34" s="15">
        <f t="shared" si="0"/>
        <v>7396633.9</v>
      </c>
      <c r="M34" s="30">
        <f>VLOOKUP(B34,'[5]Sheet1'!$B$16:$M$67,12,0)+L34</f>
        <v>497158152.53</v>
      </c>
      <c r="N34" s="32">
        <f t="shared" si="1"/>
        <v>0.0020978038162440295</v>
      </c>
      <c r="O34" s="1"/>
    </row>
    <row r="35" spans="1:15" ht="15">
      <c r="A35" s="11">
        <f t="shared" si="2"/>
        <v>20</v>
      </c>
      <c r="B35" s="12" t="s">
        <v>13</v>
      </c>
      <c r="C35" s="31" t="str">
        <f>VLOOKUP(B35,'[6]Sheet1'!$B$16:$C$67,2,0)</f>
        <v>MONSEC</v>
      </c>
      <c r="D35" s="13" t="s">
        <v>2</v>
      </c>
      <c r="E35" s="14"/>
      <c r="F35" s="14"/>
      <c r="G35" s="15">
        <f>VLOOKUP(B35,'[2]Brokers'!$B$9:$H$69,7,0)</f>
        <v>11190186.57</v>
      </c>
      <c r="H35" s="15">
        <f>VLOOKUP(B35,'[2]Brokers'!$B$9:$W$69,22,0)</f>
        <v>0</v>
      </c>
      <c r="I35" s="15">
        <f>VLOOKUP(B35,'[3]Brokers'!$B$9:$R$69,17,0)</f>
        <v>0</v>
      </c>
      <c r="J35" s="15">
        <f>VLOOKUP(B35,'[4]Brokers'!$B$9:$M$69,12,0)</f>
        <v>0</v>
      </c>
      <c r="K35" s="15">
        <v>0</v>
      </c>
      <c r="L35" s="15">
        <f t="shared" si="0"/>
        <v>11190186.57</v>
      </c>
      <c r="M35" s="30">
        <f>VLOOKUP(B35,'[5]Sheet1'!$B$16:$M$67,12,0)+L35</f>
        <v>452086228.28</v>
      </c>
      <c r="N35" s="32">
        <f t="shared" si="1"/>
        <v>0.0019076187529680003</v>
      </c>
      <c r="O35" s="1"/>
    </row>
    <row r="36" spans="1:15" ht="15">
      <c r="A36" s="11">
        <f t="shared" si="2"/>
        <v>21</v>
      </c>
      <c r="B36" s="12" t="s">
        <v>69</v>
      </c>
      <c r="C36" s="31" t="str">
        <f>VLOOKUP(B36,'[6]Sheet1'!$B$16:$C$67,2,0)</f>
        <v xml:space="preserve">CENTRAL SECURITIES </v>
      </c>
      <c r="D36" s="13" t="s">
        <v>2</v>
      </c>
      <c r="E36" s="14"/>
      <c r="F36" s="14"/>
      <c r="G36" s="15">
        <f>VLOOKUP(B36,'[2]Brokers'!$B$9:$H$69,7,0)</f>
        <v>10362705</v>
      </c>
      <c r="H36" s="15">
        <f>VLOOKUP(B36,'[2]Brokers'!$B$9:$W$69,22,0)</f>
        <v>117678080</v>
      </c>
      <c r="I36" s="15">
        <f>VLOOKUP(B36,'[3]Brokers'!$B$9:$R$69,17,0)</f>
        <v>0</v>
      </c>
      <c r="J36" s="15">
        <f>VLOOKUP(B36,'[4]Brokers'!$B$9:$M$69,12,0)</f>
        <v>0</v>
      </c>
      <c r="K36" s="15">
        <v>0</v>
      </c>
      <c r="L36" s="15">
        <f t="shared" si="0"/>
        <v>128040785</v>
      </c>
      <c r="M36" s="30">
        <f>VLOOKUP(B36,'[5]Sheet1'!$B$16:$M$67,12,0)+L36</f>
        <v>427589949.79</v>
      </c>
      <c r="N36" s="32">
        <f t="shared" si="1"/>
        <v>0.0018042544890238474</v>
      </c>
      <c r="O36" s="1"/>
    </row>
    <row r="37" spans="1:15" ht="15">
      <c r="A37" s="11">
        <f t="shared" si="2"/>
        <v>22</v>
      </c>
      <c r="B37" s="12" t="s">
        <v>30</v>
      </c>
      <c r="C37" s="31" t="str">
        <f>VLOOKUP(B37,'[6]Sheet1'!$B$16:$C$67,2,0)</f>
        <v>DARKHAN BROKER</v>
      </c>
      <c r="D37" s="13" t="s">
        <v>2</v>
      </c>
      <c r="E37" s="14"/>
      <c r="F37" s="14"/>
      <c r="G37" s="15">
        <f>VLOOKUP(B37,'[2]Brokers'!$B$9:$H$69,7,0)</f>
        <v>8255535.8</v>
      </c>
      <c r="H37" s="15">
        <f>VLOOKUP(B37,'[2]Brokers'!$B$9:$W$69,22,0)</f>
        <v>0</v>
      </c>
      <c r="I37" s="15">
        <f>VLOOKUP(B37,'[3]Brokers'!$B$9:$R$69,17,0)</f>
        <v>0</v>
      </c>
      <c r="J37" s="15">
        <f>VLOOKUP(B37,'[4]Brokers'!$B$9:$M$69,12,0)</f>
        <v>0</v>
      </c>
      <c r="K37" s="15">
        <v>0</v>
      </c>
      <c r="L37" s="15">
        <f t="shared" si="0"/>
        <v>8255535.8</v>
      </c>
      <c r="M37" s="30">
        <f>VLOOKUP(B37,'[5]Sheet1'!$B$16:$M$67,12,0)+L37</f>
        <v>411871992.67</v>
      </c>
      <c r="N37" s="32">
        <f t="shared" si="1"/>
        <v>0.00173793114651785</v>
      </c>
      <c r="O37" s="1"/>
    </row>
    <row r="38" spans="1:15" ht="15">
      <c r="A38" s="11">
        <f t="shared" si="2"/>
        <v>23</v>
      </c>
      <c r="B38" s="12" t="s">
        <v>12</v>
      </c>
      <c r="C38" s="31" t="str">
        <f>VLOOKUP(B38,'[6]Sheet1'!$B$16:$C$67,2,0)</f>
        <v>MIBG</v>
      </c>
      <c r="D38" s="13" t="s">
        <v>2</v>
      </c>
      <c r="E38" s="14"/>
      <c r="F38" s="14"/>
      <c r="G38" s="15">
        <f>VLOOKUP(B38,'[2]Brokers'!$B$9:$H$69,7,0)</f>
        <v>62388125</v>
      </c>
      <c r="H38" s="15">
        <f>VLOOKUP(B38,'[2]Brokers'!$B$9:$W$69,22,0)</f>
        <v>0</v>
      </c>
      <c r="I38" s="15">
        <f>VLOOKUP(B38,'[3]Brokers'!$B$9:$R$69,17,0)</f>
        <v>0</v>
      </c>
      <c r="J38" s="15">
        <f>VLOOKUP(B38,'[4]Brokers'!$B$9:$M$69,12,0)</f>
        <v>0</v>
      </c>
      <c r="K38" s="15">
        <v>0</v>
      </c>
      <c r="L38" s="15">
        <f t="shared" si="0"/>
        <v>62388125</v>
      </c>
      <c r="M38" s="30">
        <f>VLOOKUP(B38,'[5]Sheet1'!$B$16:$M$67,12,0)+L38</f>
        <v>409531930.65999997</v>
      </c>
      <c r="N38" s="32">
        <f t="shared" si="1"/>
        <v>0.0017280570430965457</v>
      </c>
      <c r="O38" s="1"/>
    </row>
    <row r="39" spans="1:15" ht="15">
      <c r="A39" s="11">
        <f t="shared" si="2"/>
        <v>24</v>
      </c>
      <c r="B39" s="12" t="s">
        <v>18</v>
      </c>
      <c r="C39" s="31" t="str">
        <f>VLOOKUP(B39,'[6]Sheet1'!$B$16:$C$67,2,0)</f>
        <v>DELGERKHANGAI SECURITIES</v>
      </c>
      <c r="D39" s="13" t="s">
        <v>2</v>
      </c>
      <c r="E39" s="14"/>
      <c r="F39" s="14"/>
      <c r="G39" s="15">
        <f>VLOOKUP(B39,'[2]Brokers'!$B$9:$H$69,7,0)</f>
        <v>1712634.6600000001</v>
      </c>
      <c r="H39" s="15">
        <f>VLOOKUP(B39,'[2]Brokers'!$B$9:$W$69,22,0)</f>
        <v>0</v>
      </c>
      <c r="I39" s="15">
        <f>VLOOKUP(B39,'[3]Brokers'!$B$9:$R$69,17,0)</f>
        <v>0</v>
      </c>
      <c r="J39" s="15">
        <f>VLOOKUP(B39,'[4]Brokers'!$B$9:$M$69,12,0)</f>
        <v>0</v>
      </c>
      <c r="K39" s="15">
        <v>0</v>
      </c>
      <c r="L39" s="15">
        <f t="shared" si="0"/>
        <v>1712634.6600000001</v>
      </c>
      <c r="M39" s="30">
        <f>VLOOKUP(B39,'[5]Sheet1'!$B$16:$M$67,12,0)+L39</f>
        <v>405783870.07000005</v>
      </c>
      <c r="N39" s="32">
        <f t="shared" si="1"/>
        <v>0.0017122417622463717</v>
      </c>
      <c r="O39" s="1"/>
    </row>
    <row r="40" spans="1:15" ht="15">
      <c r="A40" s="11">
        <f t="shared" si="2"/>
        <v>25</v>
      </c>
      <c r="B40" s="12" t="s">
        <v>34</v>
      </c>
      <c r="C40" s="31" t="str">
        <f>VLOOKUP(B40,'[6]Sheet1'!$B$16:$C$67,2,0)</f>
        <v>GRANDDEVELOPMENT</v>
      </c>
      <c r="D40" s="13" t="s">
        <v>2</v>
      </c>
      <c r="E40" s="14"/>
      <c r="F40" s="14"/>
      <c r="G40" s="15">
        <f>VLOOKUP(B40,'[2]Brokers'!$B$9:$H$69,7,0)</f>
        <v>2645065</v>
      </c>
      <c r="H40" s="15">
        <f>VLOOKUP(B40,'[2]Brokers'!$B$9:$W$69,22,0)</f>
        <v>0</v>
      </c>
      <c r="I40" s="15">
        <f>VLOOKUP(B40,'[3]Brokers'!$B$9:$R$69,17,0)</f>
        <v>0</v>
      </c>
      <c r="J40" s="15">
        <f>VLOOKUP(B40,'[4]Brokers'!$B$9:$M$69,12,0)</f>
        <v>0</v>
      </c>
      <c r="K40" s="15">
        <v>0</v>
      </c>
      <c r="L40" s="15">
        <f t="shared" si="0"/>
        <v>2645065</v>
      </c>
      <c r="M40" s="30">
        <f>VLOOKUP(B40,'[5]Sheet1'!$B$16:$M$67,12,0)+L40</f>
        <v>377512832.84999996</v>
      </c>
      <c r="N40" s="32">
        <f t="shared" si="1"/>
        <v>0.0015929495622341945</v>
      </c>
      <c r="O40" s="1"/>
    </row>
    <row r="41" spans="1:15" ht="15">
      <c r="A41" s="11">
        <f t="shared" si="2"/>
        <v>26</v>
      </c>
      <c r="B41" s="12" t="s">
        <v>21</v>
      </c>
      <c r="C41" s="31" t="str">
        <f>VLOOKUP(B41,'[6]Sheet1'!$B$16:$C$67,2,0)</f>
        <v>BLOOMSBURY SECURITIES</v>
      </c>
      <c r="D41" s="13" t="s">
        <v>2</v>
      </c>
      <c r="E41" s="14"/>
      <c r="F41" s="14"/>
      <c r="G41" s="15">
        <f>VLOOKUP(B41,'[2]Brokers'!$B$9:$H$69,7,0)</f>
        <v>67836629.56</v>
      </c>
      <c r="H41" s="15">
        <f>VLOOKUP(B41,'[2]Brokers'!$B$9:$W$69,22,0)</f>
        <v>0</v>
      </c>
      <c r="I41" s="15">
        <f>VLOOKUP(B41,'[3]Brokers'!$B$9:$R$69,17,0)</f>
        <v>0</v>
      </c>
      <c r="J41" s="15">
        <f>VLOOKUP(B41,'[4]Brokers'!$B$9:$M$69,12,0)</f>
        <v>0</v>
      </c>
      <c r="K41" s="15">
        <v>0</v>
      </c>
      <c r="L41" s="15">
        <f t="shared" si="0"/>
        <v>67836629.56</v>
      </c>
      <c r="M41" s="30">
        <f>VLOOKUP(B41,'[5]Sheet1'!$B$16:$M$67,12,0)+L41</f>
        <v>354520399.84</v>
      </c>
      <c r="N41" s="32">
        <f t="shared" si="1"/>
        <v>0.0014959309103873808</v>
      </c>
      <c r="O41" s="1"/>
    </row>
    <row r="42" spans="1:15" ht="15">
      <c r="A42" s="11">
        <f t="shared" si="2"/>
        <v>27</v>
      </c>
      <c r="B42" s="12" t="s">
        <v>23</v>
      </c>
      <c r="C42" s="31" t="str">
        <f>VLOOKUP(B42,'[6]Sheet1'!$B$16:$C$67,2,0)</f>
        <v>TAVAN BOGD</v>
      </c>
      <c r="D42" s="13" t="s">
        <v>2</v>
      </c>
      <c r="E42" s="14"/>
      <c r="F42" s="14"/>
      <c r="G42" s="15">
        <f>VLOOKUP(B42,'[2]Brokers'!$B$9:$H$69,7,0)</f>
        <v>15806754.52</v>
      </c>
      <c r="H42" s="15">
        <f>VLOOKUP(B42,'[2]Brokers'!$B$9:$W$69,22,0)</f>
        <v>0</v>
      </c>
      <c r="I42" s="15">
        <f>VLOOKUP(B42,'[3]Brokers'!$B$9:$R$69,17,0)</f>
        <v>0</v>
      </c>
      <c r="J42" s="15">
        <f>VLOOKUP(B42,'[4]Brokers'!$B$9:$M$69,12,0)</f>
        <v>0</v>
      </c>
      <c r="K42" s="15">
        <v>0</v>
      </c>
      <c r="L42" s="15">
        <f t="shared" si="0"/>
        <v>15806754.52</v>
      </c>
      <c r="M42" s="30">
        <f>VLOOKUP(B42,'[5]Sheet1'!$B$16:$M$67,12,0)+L42</f>
        <v>346462478.13</v>
      </c>
      <c r="N42" s="32">
        <f t="shared" si="1"/>
        <v>0.00146192978050907</v>
      </c>
      <c r="O42" s="1"/>
    </row>
    <row r="43" spans="1:15" ht="15">
      <c r="A43" s="11">
        <f t="shared" si="2"/>
        <v>28</v>
      </c>
      <c r="B43" s="12" t="s">
        <v>49</v>
      </c>
      <c r="C43" s="31" t="str">
        <f>VLOOKUP(B43,'[6]Sheet1'!$B$16:$C$67,2,0)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VLOOKUP(B43,'[2]Brokers'!$B$9:$H$69,7,0)</f>
        <v>11463242.55</v>
      </c>
      <c r="H43" s="15">
        <f>VLOOKUP(B43,'[2]Brokers'!$B$9:$W$69,22,0)</f>
        <v>0</v>
      </c>
      <c r="I43" s="15">
        <f>VLOOKUP(B43,'[3]Brokers'!$B$9:$R$69,17,0)</f>
        <v>0</v>
      </c>
      <c r="J43" s="15">
        <f>VLOOKUP(B43,'[4]Brokers'!$B$9:$M$69,12,0)</f>
        <v>0</v>
      </c>
      <c r="K43" s="15">
        <v>0</v>
      </c>
      <c r="L43" s="15">
        <f t="shared" si="0"/>
        <v>11463242.55</v>
      </c>
      <c r="M43" s="30">
        <f>VLOOKUP(B43,'[5]Sheet1'!$B$16:$M$67,12,0)+L43</f>
        <v>234603243.09</v>
      </c>
      <c r="N43" s="32">
        <f t="shared" si="1"/>
        <v>0.0009899296152600654</v>
      </c>
      <c r="O43" s="1"/>
    </row>
    <row r="44" spans="1:15" ht="15">
      <c r="A44" s="11">
        <f t="shared" si="2"/>
        <v>29</v>
      </c>
      <c r="B44" s="12" t="s">
        <v>37</v>
      </c>
      <c r="C44" s="31" t="str">
        <f>VLOOKUP(B44,'[6]Sheet1'!$B$16:$C$67,2,0)</f>
        <v>GENDEX</v>
      </c>
      <c r="D44" s="13" t="s">
        <v>2</v>
      </c>
      <c r="E44" s="14"/>
      <c r="F44" s="14"/>
      <c r="G44" s="15">
        <f>VLOOKUP(B44,'[2]Brokers'!$B$9:$H$69,7,0)</f>
        <v>0</v>
      </c>
      <c r="H44" s="15">
        <f>VLOOKUP(B44,'[2]Brokers'!$B$9:$W$69,22,0)</f>
        <v>0</v>
      </c>
      <c r="I44" s="15">
        <f>VLOOKUP(B44,'[3]Brokers'!$B$9:$R$69,17,0)</f>
        <v>0</v>
      </c>
      <c r="J44" s="15">
        <f>VLOOKUP(B44,'[4]Brokers'!$B$9:$M$69,12,0)</f>
        <v>0</v>
      </c>
      <c r="K44" s="15">
        <v>0</v>
      </c>
      <c r="L44" s="15">
        <f t="shared" si="0"/>
        <v>0</v>
      </c>
      <c r="M44" s="30">
        <f>VLOOKUP(B44,'[5]Sheet1'!$B$16:$M$67,12,0)+L44</f>
        <v>202493948.76</v>
      </c>
      <c r="N44" s="32">
        <f t="shared" si="1"/>
        <v>0.0008544415420190011</v>
      </c>
      <c r="O44" s="1"/>
    </row>
    <row r="45" spans="1:15" ht="15">
      <c r="A45" s="11">
        <f t="shared" si="2"/>
        <v>30</v>
      </c>
      <c r="B45" s="12" t="s">
        <v>22</v>
      </c>
      <c r="C45" s="31" t="str">
        <f>VLOOKUP(B45,'[6]Sheet1'!$B$16:$C$67,2,0)</f>
        <v>UNDURKHAAN INVEST</v>
      </c>
      <c r="D45" s="13" t="s">
        <v>2</v>
      </c>
      <c r="E45" s="14"/>
      <c r="F45" s="14"/>
      <c r="G45" s="15">
        <f>VLOOKUP(B45,'[2]Brokers'!$B$9:$H$69,7,0)</f>
        <v>20826414.79</v>
      </c>
      <c r="H45" s="15">
        <f>VLOOKUP(B45,'[2]Brokers'!$B$9:$W$69,22,0)</f>
        <v>0</v>
      </c>
      <c r="I45" s="15">
        <f>VLOOKUP(B45,'[3]Brokers'!$B$9:$R$69,17,0)</f>
        <v>0</v>
      </c>
      <c r="J45" s="15">
        <f>VLOOKUP(B45,'[4]Brokers'!$B$9:$M$69,12,0)</f>
        <v>0</v>
      </c>
      <c r="K45" s="15">
        <v>0</v>
      </c>
      <c r="L45" s="15">
        <f t="shared" si="0"/>
        <v>20826414.79</v>
      </c>
      <c r="M45" s="30">
        <f>VLOOKUP(B45,'[5]Sheet1'!$B$16:$M$67,12,0)+L45</f>
        <v>190152090.76</v>
      </c>
      <c r="N45" s="32">
        <f t="shared" si="1"/>
        <v>0.000802363955278875</v>
      </c>
      <c r="O45" s="1"/>
    </row>
    <row r="46" spans="1:15" ht="15">
      <c r="A46" s="11">
        <f t="shared" si="2"/>
        <v>31</v>
      </c>
      <c r="B46" s="12" t="s">
        <v>38</v>
      </c>
      <c r="C46" s="31" t="str">
        <f>VLOOKUP(B46,'[6]Sheet1'!$B$16:$C$67,2,0)</f>
        <v>MICC</v>
      </c>
      <c r="D46" s="13" t="s">
        <v>2</v>
      </c>
      <c r="E46" s="14"/>
      <c r="F46" s="14"/>
      <c r="G46" s="15">
        <f>VLOOKUP(B46,'[2]Brokers'!$B$9:$H$69,7,0)</f>
        <v>2100000</v>
      </c>
      <c r="H46" s="15">
        <f>VLOOKUP(B46,'[2]Brokers'!$B$9:$W$69,22,0)</f>
        <v>0</v>
      </c>
      <c r="I46" s="15">
        <f>VLOOKUP(B46,'[3]Brokers'!$B$9:$R$69,17,0)</f>
        <v>0</v>
      </c>
      <c r="J46" s="15">
        <f>VLOOKUP(B46,'[4]Brokers'!$B$9:$M$69,12,0)</f>
        <v>0</v>
      </c>
      <c r="K46" s="15">
        <v>0</v>
      </c>
      <c r="L46" s="15">
        <f t="shared" si="0"/>
        <v>2100000</v>
      </c>
      <c r="M46" s="30">
        <f>VLOOKUP(B46,'[5]Sheet1'!$B$16:$M$67,12,0)+L46</f>
        <v>101673854.5</v>
      </c>
      <c r="N46" s="32">
        <f t="shared" si="1"/>
        <v>0.0004290220303074876</v>
      </c>
      <c r="O46" s="1"/>
    </row>
    <row r="47" spans="1:15" ht="15">
      <c r="A47" s="11">
        <f t="shared" si="2"/>
        <v>32</v>
      </c>
      <c r="B47" s="12" t="s">
        <v>32</v>
      </c>
      <c r="C47" s="31" t="str">
        <f>VLOOKUP(B47,'[6]Sheet1'!$B$16:$C$67,2,0)</f>
        <v>MERGEN SANAA</v>
      </c>
      <c r="D47" s="13" t="s">
        <v>2</v>
      </c>
      <c r="E47" s="14"/>
      <c r="F47" s="14"/>
      <c r="G47" s="15">
        <f>VLOOKUP(B47,'[2]Brokers'!$B$9:$H$69,7,0)</f>
        <v>831864</v>
      </c>
      <c r="H47" s="15">
        <f>VLOOKUP(B47,'[2]Brokers'!$B$9:$W$69,22,0)</f>
        <v>0</v>
      </c>
      <c r="I47" s="15">
        <f>VLOOKUP(B47,'[3]Brokers'!$B$9:$R$69,17,0)</f>
        <v>0</v>
      </c>
      <c r="J47" s="15">
        <f>VLOOKUP(B47,'[4]Brokers'!$B$9:$M$69,12,0)</f>
        <v>0</v>
      </c>
      <c r="K47" s="15">
        <v>0</v>
      </c>
      <c r="L47" s="15">
        <f t="shared" si="0"/>
        <v>831864</v>
      </c>
      <c r="M47" s="30">
        <f>VLOOKUP(B47,'[5]Sheet1'!$B$16:$M$67,12,0)+L47</f>
        <v>90910262.27</v>
      </c>
      <c r="N47" s="32">
        <f t="shared" si="1"/>
        <v>0.0003836040788132173</v>
      </c>
      <c r="O47" s="1"/>
    </row>
    <row r="48" spans="1:14" ht="15">
      <c r="A48" s="11">
        <f t="shared" si="2"/>
        <v>33</v>
      </c>
      <c r="B48" s="12" t="s">
        <v>44</v>
      </c>
      <c r="C48" s="31" t="str">
        <f>VLOOKUP(B48,'[6]Sheet1'!$B$16:$C$67,2,0)</f>
        <v>ZGB</v>
      </c>
      <c r="D48" s="13" t="s">
        <v>2</v>
      </c>
      <c r="E48" s="14"/>
      <c r="F48" s="14"/>
      <c r="G48" s="15">
        <f>VLOOKUP(B48,'[2]Brokers'!$B$9:$H$69,7,0)</f>
        <v>194670</v>
      </c>
      <c r="H48" s="15">
        <f>VLOOKUP(B48,'[2]Brokers'!$B$9:$W$69,22,0)</f>
        <v>0</v>
      </c>
      <c r="I48" s="15">
        <f>VLOOKUP(B48,'[3]Brokers'!$B$9:$R$69,17,0)</f>
        <v>0</v>
      </c>
      <c r="J48" s="15">
        <f>VLOOKUP(B48,'[4]Brokers'!$B$9:$M$69,12,0)</f>
        <v>0</v>
      </c>
      <c r="K48" s="15">
        <v>0</v>
      </c>
      <c r="L48" s="15">
        <f aca="true" t="shared" si="3" ref="L48:L79">K48+J48+I48+H48+G48</f>
        <v>194670</v>
      </c>
      <c r="M48" s="30">
        <f>VLOOKUP(B48,'[5]Sheet1'!$B$16:$M$67,12,0)+L48</f>
        <v>77053026.88</v>
      </c>
      <c r="N48" s="32">
        <f aca="true" t="shared" si="4" ref="N48:N79">M48/$M$68</f>
        <v>0.00032513222003789595</v>
      </c>
    </row>
    <row r="49" spans="1:14" ht="15">
      <c r="A49" s="11">
        <f aca="true" t="shared" si="5" ref="A49:A67">+A48+1</f>
        <v>34</v>
      </c>
      <c r="B49" s="12" t="s">
        <v>14</v>
      </c>
      <c r="C49" s="31" t="str">
        <f>VLOOKUP(B49,'[6]Sheet1'!$B$16:$C$67,2,0)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VLOOKUP(B49,'[2]Brokers'!$B$9:$H$69,7,0)</f>
        <v>0</v>
      </c>
      <c r="H49" s="15">
        <f>VLOOKUP(B49,'[2]Brokers'!$B$9:$W$69,22,0)</f>
        <v>0</v>
      </c>
      <c r="I49" s="15">
        <f>VLOOKUP(B49,'[3]Brokers'!$B$9:$R$69,17,0)</f>
        <v>0</v>
      </c>
      <c r="J49" s="15">
        <f>VLOOKUP(B49,'[4]Brokers'!$B$9:$M$69,12,0)</f>
        <v>0</v>
      </c>
      <c r="K49" s="15">
        <v>0</v>
      </c>
      <c r="L49" s="15">
        <f t="shared" si="3"/>
        <v>0</v>
      </c>
      <c r="M49" s="30">
        <f>VLOOKUP(B49,'[5]Sheet1'!$B$16:$M$67,12,0)+L49</f>
        <v>74365318.9</v>
      </c>
      <c r="N49" s="32">
        <f t="shared" si="4"/>
        <v>0.00031379119298503415</v>
      </c>
    </row>
    <row r="50" spans="1:15" s="17" customFormat="1" ht="15">
      <c r="A50" s="11">
        <f t="shared" si="5"/>
        <v>35</v>
      </c>
      <c r="B50" s="12" t="s">
        <v>28</v>
      </c>
      <c r="C50" s="31" t="str">
        <f>VLOOKUP(B50,'[6]Sheet1'!$B$16:$C$67,2,0)</f>
        <v>ALTAN KHOROMSOG</v>
      </c>
      <c r="D50" s="13" t="s">
        <v>2</v>
      </c>
      <c r="E50" s="14"/>
      <c r="F50" s="14"/>
      <c r="G50" s="15">
        <f>VLOOKUP(B50,'[2]Brokers'!$B$9:$H$69,7,0)</f>
        <v>0</v>
      </c>
      <c r="H50" s="15">
        <f>VLOOKUP(B50,'[2]Brokers'!$B$9:$W$69,22,0)</f>
        <v>0</v>
      </c>
      <c r="I50" s="15">
        <f>VLOOKUP(B50,'[3]Brokers'!$B$9:$R$69,17,0)</f>
        <v>0</v>
      </c>
      <c r="J50" s="15">
        <f>VLOOKUP(B50,'[4]Brokers'!$B$9:$M$69,12,0)</f>
        <v>0</v>
      </c>
      <c r="K50" s="15">
        <v>0</v>
      </c>
      <c r="L50" s="15">
        <f t="shared" si="3"/>
        <v>0</v>
      </c>
      <c r="M50" s="30">
        <f>VLOOKUP(B50,'[5]Sheet1'!$B$16:$M$67,12,0)+L50</f>
        <v>70254555</v>
      </c>
      <c r="N50" s="32">
        <f t="shared" si="4"/>
        <v>0.000296445452694518</v>
      </c>
      <c r="O50" s="16"/>
    </row>
    <row r="51" spans="1:14" ht="15">
      <c r="A51" s="11">
        <f t="shared" si="5"/>
        <v>36</v>
      </c>
      <c r="B51" s="12" t="s">
        <v>24</v>
      </c>
      <c r="C51" s="31" t="str">
        <f>VLOOKUP(B51,'[6]Sheet1'!$B$16:$C$67,2,0)</f>
        <v>SECAP</v>
      </c>
      <c r="D51" s="13" t="s">
        <v>2</v>
      </c>
      <c r="E51" s="14" t="s">
        <v>2</v>
      </c>
      <c r="F51" s="14"/>
      <c r="G51" s="15">
        <f>VLOOKUP(B51,'[2]Brokers'!$B$9:$H$69,7,0)</f>
        <v>8216418.17</v>
      </c>
      <c r="H51" s="15">
        <f>VLOOKUP(B51,'[2]Brokers'!$B$9:$W$69,22,0)</f>
        <v>0</v>
      </c>
      <c r="I51" s="15">
        <f>VLOOKUP(B51,'[3]Brokers'!$B$9:$R$69,17,0)</f>
        <v>0</v>
      </c>
      <c r="J51" s="15">
        <f>VLOOKUP(B51,'[4]Brokers'!$B$9:$M$69,12,0)</f>
        <v>0</v>
      </c>
      <c r="K51" s="15">
        <v>0</v>
      </c>
      <c r="L51" s="15">
        <f t="shared" si="3"/>
        <v>8216418.17</v>
      </c>
      <c r="M51" s="30">
        <f>VLOOKUP(B51,'[5]Sheet1'!$B$16:$M$67,12,0)+L51</f>
        <v>69547006.17</v>
      </c>
      <c r="N51" s="32">
        <f t="shared" si="4"/>
        <v>0.00029345988637482774</v>
      </c>
    </row>
    <row r="52" spans="1:14" ht="15">
      <c r="A52" s="11">
        <f t="shared" si="5"/>
        <v>37</v>
      </c>
      <c r="B52" s="12" t="s">
        <v>20</v>
      </c>
      <c r="C52" s="31" t="str">
        <f>VLOOKUP(B52,'[6]Sheet1'!$B$16:$C$67,2,0)</f>
        <v>BULGAN BROKER</v>
      </c>
      <c r="D52" s="13" t="s">
        <v>2</v>
      </c>
      <c r="E52" s="14"/>
      <c r="F52" s="14"/>
      <c r="G52" s="15">
        <f>VLOOKUP(B52,'[2]Brokers'!$B$9:$H$69,7,0)</f>
        <v>1066400</v>
      </c>
      <c r="H52" s="15">
        <f>VLOOKUP(B52,'[2]Brokers'!$B$9:$W$69,22,0)</f>
        <v>0</v>
      </c>
      <c r="I52" s="15">
        <f>VLOOKUP(B52,'[3]Brokers'!$B$9:$R$69,17,0)</f>
        <v>0</v>
      </c>
      <c r="J52" s="15">
        <f>VLOOKUP(B52,'[4]Brokers'!$B$9:$M$69,12,0)</f>
        <v>0</v>
      </c>
      <c r="K52" s="15"/>
      <c r="L52" s="15">
        <f t="shared" si="3"/>
        <v>1066400</v>
      </c>
      <c r="M52" s="30">
        <f>VLOOKUP(B52,'[5]Sheet1'!$B$16:$M$67,12,0)+L52</f>
        <v>64911482.26</v>
      </c>
      <c r="N52" s="32">
        <f t="shared" si="4"/>
        <v>0.0002738998737325697</v>
      </c>
    </row>
    <row r="53" spans="1:14" ht="15">
      <c r="A53" s="11">
        <f t="shared" si="5"/>
        <v>38</v>
      </c>
      <c r="B53" s="12" t="s">
        <v>29</v>
      </c>
      <c r="C53" s="31" t="str">
        <f>VLOOKUP(B53,'[6]Sheet1'!$B$16:$C$67,2,0)</f>
        <v>SANAR</v>
      </c>
      <c r="D53" s="13" t="s">
        <v>2</v>
      </c>
      <c r="E53" s="14"/>
      <c r="F53" s="14"/>
      <c r="G53" s="15">
        <f>VLOOKUP(B53,'[2]Brokers'!$B$9:$H$69,7,0)</f>
        <v>4808295</v>
      </c>
      <c r="H53" s="15">
        <f>VLOOKUP(B53,'[2]Brokers'!$B$9:$W$69,22,0)</f>
        <v>0</v>
      </c>
      <c r="I53" s="15">
        <f>VLOOKUP(B53,'[3]Brokers'!$B$9:$R$69,17,0)</f>
        <v>0</v>
      </c>
      <c r="J53" s="15">
        <f>VLOOKUP(B53,'[4]Brokers'!$B$9:$M$69,12,0)</f>
        <v>0</v>
      </c>
      <c r="K53" s="15">
        <v>0</v>
      </c>
      <c r="L53" s="15">
        <f t="shared" si="3"/>
        <v>4808295</v>
      </c>
      <c r="M53" s="30">
        <f>VLOOKUP(B53,'[5]Sheet1'!$B$16:$M$67,12,0)+L53</f>
        <v>64007013.300000004</v>
      </c>
      <c r="N53" s="32">
        <f t="shared" si="4"/>
        <v>0.00027008338510353577</v>
      </c>
    </row>
    <row r="54" spans="1:14" ht="15">
      <c r="A54" s="11">
        <f t="shared" si="5"/>
        <v>39</v>
      </c>
      <c r="B54" s="12" t="s">
        <v>39</v>
      </c>
      <c r="C54" s="31" t="str">
        <f>VLOOKUP(B54,'[6]Sheet1'!$B$16:$C$67,2,0)</f>
        <v>ARGAI BEST</v>
      </c>
      <c r="D54" s="13" t="s">
        <v>2</v>
      </c>
      <c r="E54" s="14"/>
      <c r="F54" s="14"/>
      <c r="G54" s="15">
        <f>VLOOKUP(B54,'[2]Brokers'!$B$9:$H$69,7,0)</f>
        <v>0</v>
      </c>
      <c r="H54" s="15">
        <f>VLOOKUP(B54,'[2]Brokers'!$B$9:$W$69,22,0)</f>
        <v>0</v>
      </c>
      <c r="I54" s="15">
        <f>VLOOKUP(B54,'[3]Brokers'!$B$9:$R$69,17,0)</f>
        <v>0</v>
      </c>
      <c r="J54" s="15">
        <f>VLOOKUP(B54,'[4]Brokers'!$B$9:$M$69,12,0)</f>
        <v>0</v>
      </c>
      <c r="K54" s="15">
        <v>0</v>
      </c>
      <c r="L54" s="15">
        <f t="shared" si="3"/>
        <v>0</v>
      </c>
      <c r="M54" s="30">
        <f>VLOOKUP(B54,'[5]Sheet1'!$B$16:$M$67,12,0)+L54</f>
        <v>43456878.06</v>
      </c>
      <c r="N54" s="32">
        <f t="shared" si="4"/>
        <v>0.00018337022971944193</v>
      </c>
    </row>
    <row r="55" spans="1:14" ht="15">
      <c r="A55" s="11">
        <f t="shared" si="5"/>
        <v>40</v>
      </c>
      <c r="B55" s="12" t="s">
        <v>40</v>
      </c>
      <c r="C55" s="31" t="str">
        <f>VLOOKUP(B55,'[6]Sheet1'!$B$16:$C$67,2,0)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VLOOKUP(B55,'[2]Brokers'!$B$9:$W$69,22,0)</f>
        <v>0</v>
      </c>
      <c r="I55" s="15">
        <f>VLOOKUP(B55,'[3]Brokers'!$B$9:$R$69,17,0)</f>
        <v>0</v>
      </c>
      <c r="J55" s="15">
        <f>VLOOKUP(B55,'[4]Brokers'!$B$9:$M$69,12,0)</f>
        <v>0</v>
      </c>
      <c r="K55" s="15">
        <v>0</v>
      </c>
      <c r="L55" s="15">
        <f t="shared" si="3"/>
        <v>0</v>
      </c>
      <c r="M55" s="30">
        <f>VLOOKUP(B55,'[5]Sheet1'!$B$16:$M$67,12,0)+L55</f>
        <v>30501540.8</v>
      </c>
      <c r="N55" s="32">
        <f t="shared" si="4"/>
        <v>0.00012870401172331545</v>
      </c>
    </row>
    <row r="56" spans="1:14" ht="15">
      <c r="A56" s="11">
        <f t="shared" si="5"/>
        <v>41</v>
      </c>
      <c r="B56" s="12" t="s">
        <v>26</v>
      </c>
      <c r="C56" s="31" t="str">
        <f>VLOOKUP(B56,'[6]Sheet1'!$B$16:$C$67,2,0)</f>
        <v>EURASIA CAPITAL HOLDING</v>
      </c>
      <c r="D56" s="13" t="s">
        <v>2</v>
      </c>
      <c r="E56" s="14"/>
      <c r="F56" s="14"/>
      <c r="G56" s="15">
        <f>VLOOKUP(B56,'[2]Brokers'!$B$9:$H$69,7,0)</f>
        <v>4012266</v>
      </c>
      <c r="H56" s="15">
        <f>VLOOKUP(B56,'[2]Brokers'!$B$9:$W$69,22,0)</f>
        <v>0</v>
      </c>
      <c r="I56" s="15">
        <f>VLOOKUP(B56,'[3]Brokers'!$B$9:$R$69,17,0)</f>
        <v>0</v>
      </c>
      <c r="J56" s="15">
        <f>VLOOKUP(B56,'[4]Brokers'!$B$9:$M$69,12,0)</f>
        <v>0</v>
      </c>
      <c r="K56" s="15">
        <v>0</v>
      </c>
      <c r="L56" s="15">
        <f t="shared" si="3"/>
        <v>4012266</v>
      </c>
      <c r="M56" s="30">
        <f>VLOOKUP(B56,'[5]Sheet1'!$B$16:$M$67,12,0)+L56</f>
        <v>28286217.2</v>
      </c>
      <c r="N56" s="32">
        <f t="shared" si="4"/>
        <v>0.00011935625331153917</v>
      </c>
    </row>
    <row r="57" spans="1:14" ht="15">
      <c r="A57" s="11">
        <f t="shared" si="5"/>
        <v>42</v>
      </c>
      <c r="B57" s="12" t="s">
        <v>67</v>
      </c>
      <c r="C57" s="31" t="str">
        <f>VLOOKUP(B57,'[6]Sheet1'!$B$16:$C$67,2,0)</f>
        <v>SILVER LIGHT SECURITIES</v>
      </c>
      <c r="D57" s="13" t="s">
        <v>2</v>
      </c>
      <c r="E57" s="14"/>
      <c r="F57" s="14"/>
      <c r="G57" s="15">
        <f>VLOOKUP(B57,'[2]Brokers'!$B$9:$H$69,7,0)</f>
        <v>0</v>
      </c>
      <c r="H57" s="15">
        <f>VLOOKUP(B57,'[2]Brokers'!$B$9:$W$69,22,0)</f>
        <v>0</v>
      </c>
      <c r="I57" s="15">
        <f>VLOOKUP(B57,'[3]Brokers'!$B$9:$R$69,17,0)</f>
        <v>0</v>
      </c>
      <c r="J57" s="15">
        <f>VLOOKUP(B57,'[4]Brokers'!$B$9:$M$69,12,0)</f>
        <v>0</v>
      </c>
      <c r="K57" s="15">
        <v>0</v>
      </c>
      <c r="L57" s="15">
        <f t="shared" si="3"/>
        <v>0</v>
      </c>
      <c r="M57" s="30">
        <f>VLOOKUP(B57,'[5]Sheet1'!$B$16:$M$67,12,0)+L57</f>
        <v>24407180</v>
      </c>
      <c r="N57" s="32">
        <f t="shared" si="4"/>
        <v>0.00010298830480239446</v>
      </c>
    </row>
    <row r="58" spans="1:14" ht="15">
      <c r="A58" s="11">
        <f t="shared" si="5"/>
        <v>43</v>
      </c>
      <c r="B58" s="12" t="s">
        <v>41</v>
      </c>
      <c r="C58" s="31" t="str">
        <f>VLOOKUP(B58,'[6]Sheet1'!$B$16:$C$67,2,0)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1094153</v>
      </c>
      <c r="H58" s="15">
        <f>VLOOKUP(B58,'[2]Brokers'!$B$9:$W$69,22,0)</f>
        <v>0</v>
      </c>
      <c r="I58" s="15">
        <f>VLOOKUP(B58,'[3]Brokers'!$B$9:$R$69,17,0)</f>
        <v>0</v>
      </c>
      <c r="J58" s="15">
        <f>VLOOKUP(B58,'[4]Brokers'!$B$9:$M$69,12,0)</f>
        <v>0</v>
      </c>
      <c r="K58" s="15">
        <v>0</v>
      </c>
      <c r="L58" s="15">
        <f t="shared" si="3"/>
        <v>1094153</v>
      </c>
      <c r="M58" s="30">
        <f>VLOOKUP(B58,'[5]Sheet1'!$B$16:$M$67,12,0)+L58</f>
        <v>17805104.4</v>
      </c>
      <c r="N58" s="32">
        <f t="shared" si="4"/>
        <v>7.513024933587799E-05</v>
      </c>
    </row>
    <row r="59" spans="1:14" ht="15">
      <c r="A59" s="11">
        <f t="shared" si="5"/>
        <v>44</v>
      </c>
      <c r="B59" s="12" t="s">
        <v>27</v>
      </c>
      <c r="C59" s="31" t="str">
        <f>VLOOKUP(B59,'[6]Sheet1'!$B$16:$C$67,2,0)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VLOOKUP(B59,'[2]Brokers'!$B$9:$W$69,22,0)</f>
        <v>0</v>
      </c>
      <c r="I59" s="15">
        <f>VLOOKUP(B59,'[3]Brokers'!$B$9:$R$69,17,0)</f>
        <v>0</v>
      </c>
      <c r="J59" s="15">
        <f>VLOOKUP(B59,'[4]Brokers'!$B$9:$M$69,12,0)</f>
        <v>0</v>
      </c>
      <c r="K59" s="15">
        <v>0</v>
      </c>
      <c r="L59" s="15">
        <f t="shared" si="3"/>
        <v>0</v>
      </c>
      <c r="M59" s="30">
        <f>VLOOKUP(B59,'[5]Sheet1'!$B$16:$M$67,12,0)+L59</f>
        <v>13805200</v>
      </c>
      <c r="N59" s="32">
        <f t="shared" si="4"/>
        <v>5.825229073813591E-05</v>
      </c>
    </row>
    <row r="60" spans="1:14" ht="15">
      <c r="A60" s="11">
        <f t="shared" si="5"/>
        <v>45</v>
      </c>
      <c r="B60" s="12" t="s">
        <v>71</v>
      </c>
      <c r="C60" s="31" t="s">
        <v>72</v>
      </c>
      <c r="D60" s="13" t="s">
        <v>2</v>
      </c>
      <c r="E60" s="14"/>
      <c r="F60" s="14"/>
      <c r="G60" s="15">
        <f>VLOOKUP(B60,'[2]Brokers'!$B$9:$H$69,7,0)</f>
        <v>10800026.29</v>
      </c>
      <c r="H60" s="15">
        <f>VLOOKUP(B60,'[2]Brokers'!$B$9:$W$69,22,0)</f>
        <v>0</v>
      </c>
      <c r="I60" s="15"/>
      <c r="J60" s="15"/>
      <c r="K60" s="15"/>
      <c r="L60" s="15">
        <f t="shared" si="3"/>
        <v>10800026.29</v>
      </c>
      <c r="M60" s="15">
        <f>L60+K60+J60+I60+H60</f>
        <v>10800026.29</v>
      </c>
      <c r="N60" s="32">
        <f t="shared" si="4"/>
        <v>4.557168830763707E-05</v>
      </c>
    </row>
    <row r="61" spans="1:14" ht="15">
      <c r="A61" s="11">
        <f t="shared" si="5"/>
        <v>46</v>
      </c>
      <c r="B61" s="12" t="s">
        <v>46</v>
      </c>
      <c r="C61" s="31" t="str">
        <f>VLOOKUP(B61,'[6]Sheet1'!$B$16:$C$67,2,0)</f>
        <v>FCX</v>
      </c>
      <c r="D61" s="13" t="s">
        <v>2</v>
      </c>
      <c r="E61" s="14"/>
      <c r="F61" s="14"/>
      <c r="G61" s="15">
        <f>VLOOKUP(B61,'[2]Brokers'!$B$9:$H$69,7,0)</f>
        <v>0</v>
      </c>
      <c r="H61" s="15">
        <f>VLOOKUP(B61,'[2]Brokers'!$B$9:$W$69,22,0)</f>
        <v>0</v>
      </c>
      <c r="I61" s="15">
        <f>VLOOKUP(B61,'[3]Brokers'!$B$9:$R$69,17,0)</f>
        <v>0</v>
      </c>
      <c r="J61" s="15">
        <f>VLOOKUP(B61,'[4]Brokers'!$B$9:$M$69,12,0)</f>
        <v>0</v>
      </c>
      <c r="K61" s="15">
        <v>0</v>
      </c>
      <c r="L61" s="15">
        <f t="shared" si="3"/>
        <v>0</v>
      </c>
      <c r="M61" s="30">
        <f>VLOOKUP(B61,'[5]Sheet1'!$B$16:$M$67,12,0)+L61</f>
        <v>8829160</v>
      </c>
      <c r="N61" s="32">
        <f t="shared" si="4"/>
        <v>3.725543963821749E-05</v>
      </c>
    </row>
    <row r="62" spans="1:14" ht="15">
      <c r="A62" s="11">
        <f t="shared" si="5"/>
        <v>47</v>
      </c>
      <c r="B62" s="12" t="s">
        <v>15</v>
      </c>
      <c r="C62" s="31" t="str">
        <f>VLOOKUP(B62,'[6]Sheet1'!$B$16:$C$67,2,0)</f>
        <v>ASIA PACIFIC SECURITIES</v>
      </c>
      <c r="D62" s="13" t="s">
        <v>2</v>
      </c>
      <c r="E62" s="14" t="s">
        <v>2</v>
      </c>
      <c r="F62" s="14" t="s">
        <v>2</v>
      </c>
      <c r="G62" s="15">
        <f>VLOOKUP(B62,'[2]Brokers'!$B$9:$H$69,7,0)</f>
        <v>1345828</v>
      </c>
      <c r="H62" s="15">
        <f>VLOOKUP(B62,'[2]Brokers'!$B$9:$W$69,22,0)</f>
        <v>0</v>
      </c>
      <c r="I62" s="15">
        <f>VLOOKUP(B62,'[3]Brokers'!$B$9:$R$69,17,0)</f>
        <v>0</v>
      </c>
      <c r="J62" s="15">
        <f>VLOOKUP(B62,'[4]Brokers'!$B$9:$M$69,12,0)</f>
        <v>0</v>
      </c>
      <c r="K62" s="15">
        <v>0</v>
      </c>
      <c r="L62" s="15">
        <f t="shared" si="3"/>
        <v>1345828</v>
      </c>
      <c r="M62" s="30">
        <f>VLOOKUP(B62,'[5]Sheet1'!$B$16:$M$67,12,0)+L62</f>
        <v>8450719.649999999</v>
      </c>
      <c r="N62" s="32">
        <f t="shared" si="4"/>
        <v>3.565857633343074E-05</v>
      </c>
    </row>
    <row r="63" spans="1:14" ht="15">
      <c r="A63" s="11">
        <f t="shared" si="5"/>
        <v>48</v>
      </c>
      <c r="B63" s="12" t="s">
        <v>48</v>
      </c>
      <c r="C63" s="31" t="str">
        <f>VLOOKUP(B63,'[6]Sheet1'!$B$16:$C$67,2,0)</f>
        <v>DCF</v>
      </c>
      <c r="D63" s="13" t="s">
        <v>2</v>
      </c>
      <c r="E63" s="14"/>
      <c r="F63" s="14"/>
      <c r="G63" s="15">
        <f>VLOOKUP(B63,'[2]Brokers'!$B$9:$H$69,7,0)</f>
        <v>0</v>
      </c>
      <c r="H63" s="15">
        <f>VLOOKUP(B63,'[2]Brokers'!$B$9:$W$69,22,0)</f>
        <v>0</v>
      </c>
      <c r="I63" s="15">
        <f>VLOOKUP(B63,'[3]Brokers'!$B$9:$R$69,17,0)</f>
        <v>0</v>
      </c>
      <c r="J63" s="15">
        <f>VLOOKUP(B63,'[4]Brokers'!$B$9:$M$69,12,0)</f>
        <v>0</v>
      </c>
      <c r="K63" s="15">
        <v>0</v>
      </c>
      <c r="L63" s="15">
        <f t="shared" si="3"/>
        <v>0</v>
      </c>
      <c r="M63" s="30">
        <f>VLOOKUP(B63,'[5]Sheet1'!$B$16:$M$67,12,0)+L63</f>
        <v>3077823.55</v>
      </c>
      <c r="N63" s="32">
        <f t="shared" si="4"/>
        <v>1.2987155005018513E-05</v>
      </c>
    </row>
    <row r="64" spans="1:14" ht="15">
      <c r="A64" s="11">
        <f t="shared" si="5"/>
        <v>49</v>
      </c>
      <c r="B64" s="12" t="s">
        <v>45</v>
      </c>
      <c r="C64" s="31" t="str">
        <f>VLOOKUP(B64,'[6]Sheet1'!$B$16:$C$67,2,0)</f>
        <v>SG CAPITAL</v>
      </c>
      <c r="D64" s="13" t="s">
        <v>2</v>
      </c>
      <c r="E64" s="14" t="s">
        <v>2</v>
      </c>
      <c r="F64" s="14" t="s">
        <v>2</v>
      </c>
      <c r="G64" s="15">
        <f>VLOOKUP(B64,'[2]Brokers'!$B$9:$H$69,7,0)</f>
        <v>0</v>
      </c>
      <c r="H64" s="15">
        <f>VLOOKUP(B64,'[2]Brokers'!$B$9:$W$69,22,0)</f>
        <v>0</v>
      </c>
      <c r="I64" s="15">
        <f>VLOOKUP(B64,'[3]Brokers'!$B$9:$R$69,17,0)</f>
        <v>0</v>
      </c>
      <c r="J64" s="15">
        <f>VLOOKUP(B64,'[4]Brokers'!$B$9:$M$69,12,0)</f>
        <v>0</v>
      </c>
      <c r="K64" s="15">
        <v>0</v>
      </c>
      <c r="L64" s="15">
        <f t="shared" si="3"/>
        <v>0</v>
      </c>
      <c r="M64" s="30">
        <f>VLOOKUP(B64,'[5]Sheet1'!$B$16:$M$67,12,0)+L64</f>
        <v>278619</v>
      </c>
      <c r="N64" s="32">
        <f t="shared" si="4"/>
        <v>1.175658084864304E-06</v>
      </c>
    </row>
    <row r="65" spans="1:14" ht="15">
      <c r="A65" s="11">
        <f t="shared" si="5"/>
        <v>50</v>
      </c>
      <c r="B65" s="12" t="s">
        <v>33</v>
      </c>
      <c r="C65" s="31" t="str">
        <f>VLOOKUP(B65,'[6]Sheet1'!$B$16:$C$67,2,0)</f>
        <v>MONGOL SECURITIES</v>
      </c>
      <c r="D65" s="13" t="s">
        <v>2</v>
      </c>
      <c r="E65" s="14" t="s">
        <v>2</v>
      </c>
      <c r="F65" s="14"/>
      <c r="G65" s="15">
        <f>VLOOKUP(B65,'[2]Brokers'!$B$9:$H$69,7,0)</f>
        <v>0</v>
      </c>
      <c r="H65" s="15">
        <f>VLOOKUP(B65,'[2]Brokers'!$B$9:$W$69,22,0)</f>
        <v>0</v>
      </c>
      <c r="I65" s="15">
        <f>VLOOKUP(B65,'[3]Brokers'!$B$9:$R$69,17,0)</f>
        <v>0</v>
      </c>
      <c r="J65" s="15">
        <f>VLOOKUP(B65,'[4]Brokers'!$B$9:$M$69,12,0)</f>
        <v>0</v>
      </c>
      <c r="K65" s="15">
        <v>0</v>
      </c>
      <c r="L65" s="15">
        <f t="shared" si="3"/>
        <v>0</v>
      </c>
      <c r="M65" s="30">
        <f>VLOOKUP(B65,'[5]Sheet1'!$B$16:$M$67,12,0)+L65</f>
        <v>0</v>
      </c>
      <c r="N65" s="32">
        <f t="shared" si="4"/>
        <v>0</v>
      </c>
    </row>
    <row r="66" spans="1:14" ht="15">
      <c r="A66" s="11">
        <f t="shared" si="5"/>
        <v>51</v>
      </c>
      <c r="B66" s="12" t="s">
        <v>31</v>
      </c>
      <c r="C66" s="31" t="str">
        <f>VLOOKUP(B66,'[6]Sheet1'!$B$16:$C$67,2,0)</f>
        <v>CAPITAL MARKET CORPORATION</v>
      </c>
      <c r="D66" s="13" t="s">
        <v>2</v>
      </c>
      <c r="E66" s="14"/>
      <c r="F66" s="14"/>
      <c r="G66" s="15">
        <f>VLOOKUP(B66,'[2]Brokers'!$B$9:$H$69,7,0)</f>
        <v>0</v>
      </c>
      <c r="H66" s="15">
        <f>VLOOKUP(B66,'[2]Brokers'!$B$9:$W$69,22,0)</f>
        <v>0</v>
      </c>
      <c r="I66" s="15">
        <f>VLOOKUP(B66,'[3]Brokers'!$B$9:$R$69,17,0)</f>
        <v>0</v>
      </c>
      <c r="J66" s="15">
        <f>VLOOKUP(B66,'[4]Brokers'!$B$9:$M$69,12,0)</f>
        <v>0</v>
      </c>
      <c r="K66" s="15">
        <v>0</v>
      </c>
      <c r="L66" s="15">
        <f t="shared" si="3"/>
        <v>0</v>
      </c>
      <c r="M66" s="30">
        <f>VLOOKUP(B66,'[5]Sheet1'!$B$16:$M$67,12,0)+L66</f>
        <v>0</v>
      </c>
      <c r="N66" s="32">
        <f t="shared" si="4"/>
        <v>0</v>
      </c>
    </row>
    <row r="67" spans="1:14" ht="15">
      <c r="A67" s="11">
        <f t="shared" si="5"/>
        <v>52</v>
      </c>
      <c r="B67" s="12" t="s">
        <v>42</v>
      </c>
      <c r="C67" s="31" t="str">
        <f>VLOOKUP(B67,'[6]Sheet1'!$B$16:$C$67,2,0)</f>
        <v>ACE AND T CAPITAL</v>
      </c>
      <c r="D67" s="13" t="s">
        <v>2</v>
      </c>
      <c r="E67" s="14"/>
      <c r="F67" s="14" t="s">
        <v>2</v>
      </c>
      <c r="G67" s="15">
        <f>VLOOKUP(B67,'[2]Brokers'!$B$9:$H$69,7,0)</f>
        <v>0</v>
      </c>
      <c r="H67" s="15">
        <f>VLOOKUP(B67,'[2]Brokers'!$B$9:$W$69,22,0)</f>
        <v>0</v>
      </c>
      <c r="I67" s="15">
        <f>VLOOKUP(B67,'[3]Brokers'!$B$9:$R$69,17,0)</f>
        <v>0</v>
      </c>
      <c r="J67" s="15">
        <f>VLOOKUP(B67,'[4]Brokers'!$B$9:$M$69,12,0)</f>
        <v>0</v>
      </c>
      <c r="K67" s="15">
        <v>0</v>
      </c>
      <c r="L67" s="15">
        <f t="shared" si="3"/>
        <v>0</v>
      </c>
      <c r="M67" s="30">
        <f>VLOOKUP(B67,'[5]Sheet1'!$B$16:$M$67,12,0)+L67</f>
        <v>0</v>
      </c>
      <c r="N67" s="32">
        <f t="shared" si="4"/>
        <v>0</v>
      </c>
    </row>
    <row r="68" spans="1:15" ht="16.5" customHeight="1" thickBot="1">
      <c r="A68" s="36" t="s">
        <v>56</v>
      </c>
      <c r="B68" s="37"/>
      <c r="C68" s="38"/>
      <c r="D68" s="27">
        <f>COUNTA(D16:D67)</f>
        <v>52</v>
      </c>
      <c r="E68" s="27">
        <f>COUNTA(E16:E67)</f>
        <v>16</v>
      </c>
      <c r="F68" s="27">
        <f>COUNTA(F16:F67)</f>
        <v>10</v>
      </c>
      <c r="G68" s="33">
        <f aca="true" t="shared" si="6" ref="G68:N68">SUM(G16:G67)</f>
        <v>12854058028.14</v>
      </c>
      <c r="H68" s="33">
        <f t="shared" si="6"/>
        <v>1097142480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13951200508.14</v>
      </c>
      <c r="M68" s="33">
        <f t="shared" si="6"/>
        <v>236989821774.71997</v>
      </c>
      <c r="N68" s="34">
        <f t="shared" si="6"/>
        <v>0.9999999999999999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57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2020-01-13T06:55:57Z</cp:lastPrinted>
  <dcterms:created xsi:type="dcterms:W3CDTF">2017-06-09T07:51:20Z</dcterms:created>
  <dcterms:modified xsi:type="dcterms:W3CDTF">2020-01-13T06:56:07Z</dcterms:modified>
  <cp:category/>
  <cp:version/>
  <cp:contentType/>
  <cp:contentStatus/>
</cp:coreProperties>
</file>