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4\"/>
    </mc:Choice>
  </mc:AlternateContent>
  <xr:revisionPtr revIDLastSave="0" documentId="13_ncr:1_{E5BEE7D4-3242-4077-8788-D6CDA2A0A9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Sheet1!$A$15:$Q$67</definedName>
    <definedName name="_xlnm.Print_Area" localSheetId="0">Sheet1!$A$1:$P$69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17" i="1"/>
  <c r="N24" i="1"/>
  <c r="N27" i="1"/>
  <c r="N26" i="1"/>
  <c r="N28" i="1"/>
  <c r="N30" i="1"/>
  <c r="N29" i="1"/>
  <c r="N31" i="1"/>
  <c r="N32" i="1"/>
  <c r="N33" i="1"/>
  <c r="N34" i="1"/>
  <c r="N35" i="1"/>
  <c r="N36" i="1"/>
  <c r="N38" i="1"/>
  <c r="N37" i="1"/>
  <c r="N25" i="1"/>
  <c r="N40" i="1"/>
  <c r="N41" i="1"/>
  <c r="N42" i="1"/>
  <c r="N43" i="1"/>
  <c r="N44" i="1"/>
  <c r="N47" i="1"/>
  <c r="N39" i="1"/>
  <c r="N45" i="1"/>
  <c r="N46" i="1"/>
  <c r="N50" i="1"/>
  <c r="N48" i="1"/>
  <c r="N51" i="1"/>
  <c r="N49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16" i="1"/>
  <c r="M18" i="1"/>
  <c r="M19" i="1"/>
  <c r="M20" i="1"/>
  <c r="M21" i="1"/>
  <c r="M22" i="1"/>
  <c r="M23" i="1"/>
  <c r="M17" i="1"/>
  <c r="M24" i="1"/>
  <c r="M27" i="1"/>
  <c r="M26" i="1"/>
  <c r="M28" i="1"/>
  <c r="M30" i="1"/>
  <c r="M29" i="1"/>
  <c r="M31" i="1"/>
  <c r="M32" i="1"/>
  <c r="M33" i="1"/>
  <c r="M34" i="1"/>
  <c r="M35" i="1"/>
  <c r="M36" i="1"/>
  <c r="M38" i="1"/>
  <c r="M37" i="1"/>
  <c r="M25" i="1"/>
  <c r="M40" i="1"/>
  <c r="M41" i="1"/>
  <c r="M42" i="1"/>
  <c r="M43" i="1"/>
  <c r="M44" i="1"/>
  <c r="M47" i="1"/>
  <c r="M39" i="1"/>
  <c r="M45" i="1"/>
  <c r="M46" i="1"/>
  <c r="M50" i="1"/>
  <c r="M48" i="1"/>
  <c r="M51" i="1"/>
  <c r="M49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16" i="1"/>
  <c r="K18" i="1"/>
  <c r="K19" i="1"/>
  <c r="K20" i="1"/>
  <c r="K21" i="1"/>
  <c r="K22" i="1"/>
  <c r="K23" i="1"/>
  <c r="K17" i="1"/>
  <c r="K24" i="1"/>
  <c r="K27" i="1"/>
  <c r="K26" i="1"/>
  <c r="K28" i="1"/>
  <c r="K30" i="1"/>
  <c r="K29" i="1"/>
  <c r="K31" i="1"/>
  <c r="K32" i="1"/>
  <c r="K33" i="1"/>
  <c r="K34" i="1"/>
  <c r="K35" i="1"/>
  <c r="K36" i="1"/>
  <c r="K38" i="1"/>
  <c r="K37" i="1"/>
  <c r="K25" i="1"/>
  <c r="K40" i="1"/>
  <c r="K41" i="1"/>
  <c r="K42" i="1"/>
  <c r="K43" i="1"/>
  <c r="K44" i="1"/>
  <c r="K47" i="1"/>
  <c r="K39" i="1"/>
  <c r="K45" i="1"/>
  <c r="K46" i="1"/>
  <c r="K50" i="1"/>
  <c r="K48" i="1"/>
  <c r="K51" i="1"/>
  <c r="K49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6" i="1"/>
  <c r="J18" i="1"/>
  <c r="J19" i="1"/>
  <c r="J20" i="1"/>
  <c r="J21" i="1"/>
  <c r="J22" i="1"/>
  <c r="J23" i="1"/>
  <c r="J17" i="1"/>
  <c r="J24" i="1"/>
  <c r="J27" i="1"/>
  <c r="J26" i="1"/>
  <c r="J28" i="1"/>
  <c r="J30" i="1"/>
  <c r="J29" i="1"/>
  <c r="J31" i="1"/>
  <c r="J32" i="1"/>
  <c r="J33" i="1"/>
  <c r="J34" i="1"/>
  <c r="J35" i="1"/>
  <c r="J36" i="1"/>
  <c r="J38" i="1"/>
  <c r="J37" i="1"/>
  <c r="J25" i="1"/>
  <c r="J40" i="1"/>
  <c r="J41" i="1"/>
  <c r="J42" i="1"/>
  <c r="J43" i="1"/>
  <c r="J44" i="1"/>
  <c r="J47" i="1"/>
  <c r="J39" i="1"/>
  <c r="J45" i="1"/>
  <c r="J46" i="1"/>
  <c r="J50" i="1"/>
  <c r="J48" i="1"/>
  <c r="J51" i="1"/>
  <c r="J49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6" i="1"/>
  <c r="I18" i="1"/>
  <c r="I19" i="1"/>
  <c r="I20" i="1"/>
  <c r="I21" i="1"/>
  <c r="I22" i="1"/>
  <c r="I23" i="1"/>
  <c r="I17" i="1"/>
  <c r="I24" i="1"/>
  <c r="I27" i="1"/>
  <c r="I26" i="1"/>
  <c r="I28" i="1"/>
  <c r="I30" i="1"/>
  <c r="I29" i="1"/>
  <c r="I31" i="1"/>
  <c r="I32" i="1"/>
  <c r="I33" i="1"/>
  <c r="I34" i="1"/>
  <c r="I35" i="1"/>
  <c r="I36" i="1"/>
  <c r="I38" i="1"/>
  <c r="I37" i="1"/>
  <c r="I25" i="1"/>
  <c r="I40" i="1"/>
  <c r="I41" i="1"/>
  <c r="I42" i="1"/>
  <c r="I43" i="1"/>
  <c r="I44" i="1"/>
  <c r="I47" i="1"/>
  <c r="I39" i="1"/>
  <c r="I45" i="1"/>
  <c r="I46" i="1"/>
  <c r="I50" i="1"/>
  <c r="I48" i="1"/>
  <c r="I51" i="1"/>
  <c r="I49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6" i="1"/>
  <c r="H18" i="1"/>
  <c r="H19" i="1"/>
  <c r="H20" i="1"/>
  <c r="H21" i="1"/>
  <c r="H22" i="1"/>
  <c r="H23" i="1"/>
  <c r="H17" i="1"/>
  <c r="H24" i="1"/>
  <c r="H27" i="1"/>
  <c r="H26" i="1"/>
  <c r="H28" i="1"/>
  <c r="H30" i="1"/>
  <c r="H29" i="1"/>
  <c r="H31" i="1"/>
  <c r="H32" i="1"/>
  <c r="H33" i="1"/>
  <c r="H34" i="1"/>
  <c r="H35" i="1"/>
  <c r="H36" i="1"/>
  <c r="H38" i="1"/>
  <c r="H37" i="1"/>
  <c r="H25" i="1"/>
  <c r="H40" i="1"/>
  <c r="H41" i="1"/>
  <c r="H42" i="1"/>
  <c r="H43" i="1"/>
  <c r="H44" i="1"/>
  <c r="H47" i="1"/>
  <c r="H39" i="1"/>
  <c r="H45" i="1"/>
  <c r="H46" i="1"/>
  <c r="H50" i="1"/>
  <c r="H48" i="1"/>
  <c r="H51" i="1"/>
  <c r="H49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G18" i="1"/>
  <c r="G19" i="1"/>
  <c r="G20" i="1"/>
  <c r="G21" i="1"/>
  <c r="G22" i="1"/>
  <c r="G23" i="1"/>
  <c r="G17" i="1"/>
  <c r="G24" i="1"/>
  <c r="G27" i="1"/>
  <c r="G26" i="1"/>
  <c r="G28" i="1"/>
  <c r="G30" i="1"/>
  <c r="G29" i="1"/>
  <c r="G31" i="1"/>
  <c r="G32" i="1"/>
  <c r="G33" i="1"/>
  <c r="G34" i="1"/>
  <c r="G35" i="1"/>
  <c r="G36" i="1"/>
  <c r="G38" i="1"/>
  <c r="G37" i="1"/>
  <c r="G25" i="1"/>
  <c r="G40" i="1"/>
  <c r="G41" i="1"/>
  <c r="G42" i="1"/>
  <c r="G43" i="1"/>
  <c r="G44" i="1"/>
  <c r="G47" i="1"/>
  <c r="G39" i="1"/>
  <c r="G45" i="1"/>
  <c r="G46" i="1"/>
  <c r="G50" i="1"/>
  <c r="G48" i="1"/>
  <c r="G51" i="1"/>
  <c r="G49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6" i="1"/>
  <c r="G67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L67" i="1" l="1"/>
  <c r="P66" i="1"/>
  <c r="P48" i="1" l="1"/>
  <c r="P49" i="1"/>
  <c r="P19" i="1"/>
  <c r="P20" i="1"/>
  <c r="P34" i="1"/>
  <c r="P63" i="1"/>
  <c r="P40" i="1"/>
  <c r="P53" i="1"/>
  <c r="P25" i="1"/>
  <c r="P37" i="1"/>
  <c r="P64" i="1"/>
  <c r="P26" i="1"/>
  <c r="P42" i="1"/>
  <c r="P57" i="1"/>
  <c r="P33" i="1"/>
  <c r="P24" i="1"/>
  <c r="P43" i="1"/>
  <c r="P39" i="1"/>
  <c r="P18" i="1"/>
  <c r="P30" i="1"/>
  <c r="P32" i="1"/>
  <c r="P38" i="1"/>
  <c r="P35" i="1"/>
  <c r="P58" i="1"/>
  <c r="P62" i="1"/>
  <c r="P29" i="1"/>
  <c r="P46" i="1"/>
  <c r="P55" i="1"/>
  <c r="P59" i="1"/>
  <c r="P17" i="1"/>
  <c r="P47" i="1"/>
  <c r="P16" i="1"/>
  <c r="P61" i="1"/>
  <c r="P21" i="1"/>
  <c r="P22" i="1"/>
  <c r="P45" i="1"/>
  <c r="P41" i="1"/>
  <c r="P51" i="1"/>
  <c r="P50" i="1"/>
  <c r="P60" i="1"/>
  <c r="P31" i="1"/>
  <c r="P27" i="1"/>
  <c r="P54" i="1"/>
  <c r="P56" i="1"/>
  <c r="P52" i="1"/>
  <c r="P28" i="1"/>
  <c r="P44" i="1"/>
  <c r="P36" i="1"/>
  <c r="P23" i="1"/>
  <c r="P65" i="1"/>
  <c r="P67" i="1" l="1"/>
</calcChain>
</file>

<file path=xl/sharedStrings.xml><?xml version="1.0" encoding="utf-8"?>
<sst xmlns="http://schemas.openxmlformats.org/spreadsheetml/2006/main" count="218" uniqueCount="127">
  <si>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</si>
  <si>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</si>
  <si>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</si>
  <si>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</si>
  <si>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</si>
  <si>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</si>
  <si>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</si>
  <si>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</si>
  <si>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</si>
  <si>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</si>
  <si>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</si>
  <si>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</si>
  <si>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</si>
  <si>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</si>
  <si>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</si>
  <si>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</si>
  <si>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</si>
  <si>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</si>
  <si>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</si>
  <si>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</si>
  <si>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</si>
  <si>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</si>
  <si>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</si>
  <si>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</si>
  <si>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</si>
  <si>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</si>
  <si>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</si>
  <si>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</si>
  <si>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</si>
  <si>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</si>
  <si>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</si>
  <si>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</si>
  <si>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</si>
  <si>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</si>
  <si>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</si>
  <si>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</si>
  <si>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</si>
  <si>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</si>
  <si>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</si>
  <si>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</si>
  <si>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</si>
  <si>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</si>
  <si>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</si>
  <si>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</si>
  <si>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</si>
  <si>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</si>
  <si>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</si>
  <si>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</si>
  <si>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</si>
  <si>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</si>
  <si>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</si>
  <si>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</si>
  <si>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</si>
  <si>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</si>
  <si>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</si>
  <si>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</si>
  <si>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</si>
  <si>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</si>
  <si>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</si>
  <si>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</si>
  <si>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</si>
  <si>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</si>
  <si>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</si>
  <si>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</si>
  <si>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</si>
  <si>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</si>
  <si>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</si>
  <si>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</si>
  <si>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</si>
  <si>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</si>
  <si>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</si>
  <si>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</si>
  <si>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</si>
  <si>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</si>
  <si>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</si>
  <si>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</si>
  <si>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</si>
  <si>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</si>
  <si>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</si>
  <si>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</si>
  <si>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</si>
  <si>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</si>
  <si>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</si>
  <si>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</si>
  <si>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</si>
  <si>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</si>
  <si>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</si>
  <si>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</si>
  <si>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</si>
  <si>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</si>
  <si>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</si>
  <si>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</si>
  <si>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</si>
  <si>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</si>
  <si>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</si>
  <si>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</si>
  <si>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</si>
  <si>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</si>
  <si>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</si>
  <si>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</si>
  <si>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</si>
  <si>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</si>
  <si>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</si>
  <si>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</si>
  <si>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</si>
  <si>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</si>
  <si>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</si>
  <si>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</si>
  <si>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</si>
  <si>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</si>
  <si>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</si>
  <si>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</si>
  <si>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</si>
  <si>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</si>
  <si>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</si>
  <si>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</si>
  <si>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</si>
  <si>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</si>
  <si>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</si>
  <si>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</si>
  <si>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2024 оны арилжааны нийт дүн</t>
  </si>
  <si>
    <t>Үнэт цаасны анхдагч зах зээлийн арилжаа /IPO/</t>
  </si>
  <si>
    <t>6-р сарын арилжааны дүн</t>
  </si>
  <si>
    <t xml:space="preserve"> “АШИД КАПИТАЛ ББСБ" ХХК, СИМПЛ-3</t>
  </si>
  <si>
    <t>"УЛААНБААТАР БОНД-1"</t>
  </si>
  <si>
    <t>"УЛААНБААТАР БОНД-2"</t>
  </si>
  <si>
    <t>"УЛААНБААТАР БОНД-3"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</si>
</sst>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4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16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20861092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4.6.xlsx" TargetMode="External"/><Relationship Id="rId1" Type="http://schemas.openxmlformats.org/officeDocument/2006/relationships/externalLinkPath" Target="file:///C:\Users\Ganchimeg\Desktop\Mnth2024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</v>
          </cell>
          <cell r="D8"/>
          <cell r="E8"/>
          <cell r="F8"/>
          <cell r="G8"/>
          <cell r="H8">
            <v>0</v>
          </cell>
          <cell r="I8"/>
          <cell r="J8">
            <v>0</v>
          </cell>
          <cell r="K8"/>
          <cell r="L8"/>
          <cell r="M8">
            <v>0</v>
          </cell>
          <cell r="N8"/>
          <cell r="O8">
            <v>0</v>
          </cell>
          <cell r="P8"/>
          <cell r="Q8"/>
          <cell r="R8">
            <v>0</v>
          </cell>
          <cell r="S8"/>
          <cell r="T8">
            <v>0</v>
          </cell>
          <cell r="U8"/>
          <cell r="V8"/>
          <cell r="W8">
            <v>0</v>
          </cell>
          <cell r="X8">
            <v>110</v>
          </cell>
          <cell r="Y8">
            <v>109792</v>
          </cell>
          <cell r="Z8">
            <v>21887</v>
          </cell>
          <cell r="AA8">
            <v>22234146</v>
          </cell>
          <cell r="AB8">
            <v>22343938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21997</v>
          </cell>
          <cell r="AI8">
            <v>22343938</v>
          </cell>
        </row>
        <row r="9">
          <cell r="B9" t="str">
            <v>ARD</v>
          </cell>
          <cell r="C9" t="str">
            <v>Өлзийй энд Ко</v>
          </cell>
          <cell r="D9">
            <v>4</v>
          </cell>
          <cell r="E9">
            <v>400000</v>
          </cell>
          <cell r="F9"/>
          <cell r="G9"/>
          <cell r="H9">
            <v>400000</v>
          </cell>
          <cell r="I9"/>
          <cell r="J9">
            <v>0</v>
          </cell>
          <cell r="K9"/>
          <cell r="L9"/>
          <cell r="M9">
            <v>0</v>
          </cell>
          <cell r="N9">
            <v>100000</v>
          </cell>
          <cell r="O9">
            <v>10000000000</v>
          </cell>
          <cell r="P9"/>
          <cell r="Q9"/>
          <cell r="R9">
            <v>10000000000</v>
          </cell>
          <cell r="S9"/>
          <cell r="T9">
            <v>0</v>
          </cell>
          <cell r="U9"/>
          <cell r="V9"/>
          <cell r="W9">
            <v>0</v>
          </cell>
          <cell r="X9">
            <v>2753758</v>
          </cell>
          <cell r="Y9">
            <v>668374615.55999994</v>
          </cell>
          <cell r="Z9">
            <v>3790920</v>
          </cell>
          <cell r="AA9">
            <v>1002344152.38</v>
          </cell>
          <cell r="AB9">
            <v>1670718767.9400001</v>
          </cell>
          <cell r="AC9">
            <v>1035</v>
          </cell>
          <cell r="AD9">
            <v>103416150</v>
          </cell>
          <cell r="AE9">
            <v>1035</v>
          </cell>
          <cell r="AF9">
            <v>103416150</v>
          </cell>
          <cell r="AG9">
            <v>206832300</v>
          </cell>
          <cell r="AH9">
            <v>6646752</v>
          </cell>
          <cell r="AI9">
            <v>11877951067.940001</v>
          </cell>
        </row>
        <row r="10">
          <cell r="B10" t="str">
            <v>ARGB</v>
          </cell>
          <cell r="C10" t="str">
            <v>Аргай бест</v>
          </cell>
          <cell r="D10"/>
          <cell r="E10">
            <v>0</v>
          </cell>
          <cell r="F10"/>
          <cell r="G10"/>
          <cell r="H10">
            <v>0</v>
          </cell>
          <cell r="I10"/>
          <cell r="J10">
            <v>0</v>
          </cell>
          <cell r="K10"/>
          <cell r="L10"/>
          <cell r="M10">
            <v>0</v>
          </cell>
          <cell r="N10"/>
          <cell r="O10">
            <v>0</v>
          </cell>
          <cell r="P10"/>
          <cell r="Q10"/>
          <cell r="R10">
            <v>0</v>
          </cell>
          <cell r="S10"/>
          <cell r="T10">
            <v>0</v>
          </cell>
          <cell r="U10"/>
          <cell r="V10"/>
          <cell r="W10">
            <v>0</v>
          </cell>
          <cell r="X10">
            <v>100961</v>
          </cell>
          <cell r="Y10">
            <v>347844317.64999998</v>
          </cell>
          <cell r="Z10">
            <v>9104</v>
          </cell>
          <cell r="AA10">
            <v>5489559</v>
          </cell>
          <cell r="AB10">
            <v>353333876.64999998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110065</v>
          </cell>
          <cell r="AI10">
            <v>353333876.64999998</v>
          </cell>
        </row>
        <row r="11">
          <cell r="B11" t="str">
            <v>BATS</v>
          </cell>
          <cell r="C11" t="str">
            <v>Батс</v>
          </cell>
          <cell r="D11"/>
          <cell r="E11">
            <v>0</v>
          </cell>
          <cell r="F11"/>
          <cell r="G11"/>
          <cell r="H11">
            <v>0</v>
          </cell>
          <cell r="I11"/>
          <cell r="J11">
            <v>0</v>
          </cell>
          <cell r="K11"/>
          <cell r="L11"/>
          <cell r="M11">
            <v>0</v>
          </cell>
          <cell r="N11"/>
          <cell r="O11">
            <v>0</v>
          </cell>
          <cell r="P11"/>
          <cell r="Q11"/>
          <cell r="R11">
            <v>0</v>
          </cell>
          <cell r="S11"/>
          <cell r="T11">
            <v>0</v>
          </cell>
          <cell r="U11"/>
          <cell r="V11"/>
          <cell r="W11">
            <v>0</v>
          </cell>
          <cell r="X11">
            <v>0</v>
          </cell>
          <cell r="Y11">
            <v>0</v>
          </cell>
          <cell r="Z11">
            <v>54456</v>
          </cell>
          <cell r="AA11">
            <v>14172317.380000001</v>
          </cell>
          <cell r="AB11">
            <v>14172317.380000001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54456</v>
          </cell>
          <cell r="AI11">
            <v>14172317.380000001</v>
          </cell>
        </row>
        <row r="12">
          <cell r="B12" t="str">
            <v>BDSC</v>
          </cell>
          <cell r="C12" t="str">
            <v>Бидисек</v>
          </cell>
          <cell r="D12"/>
          <cell r="E12">
            <v>0</v>
          </cell>
          <cell r="F12"/>
          <cell r="G12"/>
          <cell r="H12">
            <v>0</v>
          </cell>
          <cell r="I12">
            <v>100000</v>
          </cell>
          <cell r="J12">
            <v>10000000000</v>
          </cell>
          <cell r="K12">
            <v>3000000</v>
          </cell>
          <cell r="L12">
            <v>300000000000</v>
          </cell>
          <cell r="M12">
            <v>310000000000</v>
          </cell>
          <cell r="N12">
            <v>550000</v>
          </cell>
          <cell r="O12">
            <v>55000000000</v>
          </cell>
          <cell r="P12">
            <v>1000000</v>
          </cell>
          <cell r="Q12">
            <v>100000000000</v>
          </cell>
          <cell r="R12">
            <v>155000000000</v>
          </cell>
          <cell r="S12">
            <v>650000</v>
          </cell>
          <cell r="T12">
            <v>65000000000</v>
          </cell>
          <cell r="U12">
            <v>1000000</v>
          </cell>
          <cell r="V12">
            <v>100000000000</v>
          </cell>
          <cell r="W12">
            <v>165000000000</v>
          </cell>
          <cell r="X12">
            <v>1631863</v>
          </cell>
          <cell r="Y12">
            <v>856932479.38999999</v>
          </cell>
          <cell r="Z12">
            <v>15618636</v>
          </cell>
          <cell r="AA12">
            <v>4276855107.6300001</v>
          </cell>
          <cell r="AB12">
            <v>5133787587.0200005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23550499</v>
          </cell>
          <cell r="AI12">
            <v>635133787587.02002</v>
          </cell>
        </row>
        <row r="13">
          <cell r="B13" t="str">
            <v>BKOC</v>
          </cell>
          <cell r="C13" t="str">
            <v>Эс жи инвестмент энд секьюритис</v>
          </cell>
          <cell r="D13"/>
          <cell r="E13">
            <v>0</v>
          </cell>
          <cell r="F13"/>
          <cell r="G13"/>
          <cell r="H13">
            <v>0</v>
          </cell>
          <cell r="I13"/>
          <cell r="J13">
            <v>0</v>
          </cell>
          <cell r="K13"/>
          <cell r="L13"/>
          <cell r="M13">
            <v>0</v>
          </cell>
          <cell r="N13"/>
          <cell r="O13">
            <v>0</v>
          </cell>
          <cell r="P13"/>
          <cell r="Q13"/>
          <cell r="R13">
            <v>0</v>
          </cell>
          <cell r="S13"/>
          <cell r="T13">
            <v>0</v>
          </cell>
          <cell r="U13"/>
          <cell r="V13"/>
          <cell r="W13">
            <v>0</v>
          </cell>
          <cell r="X13">
            <v>10761</v>
          </cell>
          <cell r="Y13">
            <v>17356029.800000001</v>
          </cell>
          <cell r="Z13">
            <v>4857</v>
          </cell>
          <cell r="AA13">
            <v>4859631</v>
          </cell>
          <cell r="AB13">
            <v>22215660.800000001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15618</v>
          </cell>
          <cell r="AI13">
            <v>22215660.800000001</v>
          </cell>
        </row>
        <row r="14">
          <cell r="B14" t="str">
            <v>BLAC</v>
          </cell>
          <cell r="C14" t="str">
            <v>Мазаалай капитал партнерс</v>
          </cell>
          <cell r="D14"/>
          <cell r="E14">
            <v>0</v>
          </cell>
          <cell r="F14"/>
          <cell r="G14"/>
          <cell r="H14">
            <v>0</v>
          </cell>
          <cell r="I14"/>
          <cell r="J14">
            <v>0</v>
          </cell>
          <cell r="K14"/>
          <cell r="L14"/>
          <cell r="M14">
            <v>0</v>
          </cell>
          <cell r="N14"/>
          <cell r="O14">
            <v>0</v>
          </cell>
          <cell r="P14"/>
          <cell r="Q14"/>
          <cell r="R14">
            <v>0</v>
          </cell>
          <cell r="S14"/>
          <cell r="T14">
            <v>0</v>
          </cell>
          <cell r="U14"/>
          <cell r="V14"/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D15"/>
          <cell r="E15">
            <v>0</v>
          </cell>
          <cell r="F15"/>
          <cell r="G15"/>
          <cell r="H15">
            <v>0</v>
          </cell>
          <cell r="I15"/>
          <cell r="J15">
            <v>0</v>
          </cell>
          <cell r="K15"/>
          <cell r="L15"/>
          <cell r="M15">
            <v>0</v>
          </cell>
          <cell r="N15"/>
          <cell r="O15">
            <v>0</v>
          </cell>
          <cell r="P15"/>
          <cell r="Q15"/>
          <cell r="R15">
            <v>0</v>
          </cell>
          <cell r="S15"/>
          <cell r="T15">
            <v>0</v>
          </cell>
          <cell r="U15"/>
          <cell r="V15"/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D16"/>
          <cell r="E16">
            <v>0</v>
          </cell>
          <cell r="F16"/>
          <cell r="G16"/>
          <cell r="H16">
            <v>0</v>
          </cell>
          <cell r="I16"/>
          <cell r="J16">
            <v>0</v>
          </cell>
          <cell r="K16"/>
          <cell r="L16"/>
          <cell r="M16">
            <v>0</v>
          </cell>
          <cell r="N16"/>
          <cell r="O16">
            <v>0</v>
          </cell>
          <cell r="P16"/>
          <cell r="Q16"/>
          <cell r="R16">
            <v>0</v>
          </cell>
          <cell r="S16"/>
          <cell r="T16">
            <v>0</v>
          </cell>
          <cell r="U16"/>
          <cell r="V16"/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B17" t="str">
            <v>BULG</v>
          </cell>
          <cell r="C17" t="str">
            <v>Булган брокер</v>
          </cell>
          <cell r="D17"/>
          <cell r="E17">
            <v>0</v>
          </cell>
          <cell r="F17"/>
          <cell r="G17"/>
          <cell r="H17">
            <v>0</v>
          </cell>
          <cell r="I17"/>
          <cell r="J17">
            <v>0</v>
          </cell>
          <cell r="K17"/>
          <cell r="L17"/>
          <cell r="M17">
            <v>0</v>
          </cell>
          <cell r="N17"/>
          <cell r="O17">
            <v>0</v>
          </cell>
          <cell r="P17"/>
          <cell r="Q17"/>
          <cell r="R17">
            <v>0</v>
          </cell>
          <cell r="S17"/>
          <cell r="T17">
            <v>0</v>
          </cell>
          <cell r="U17"/>
          <cell r="V17"/>
          <cell r="W17">
            <v>0</v>
          </cell>
          <cell r="X17">
            <v>0</v>
          </cell>
          <cell r="Y17">
            <v>0</v>
          </cell>
          <cell r="Z17">
            <v>6235</v>
          </cell>
          <cell r="AA17">
            <v>3568176.41</v>
          </cell>
          <cell r="AB17">
            <v>3568176.41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6235</v>
          </cell>
          <cell r="AI17">
            <v>3568176.41</v>
          </cell>
        </row>
        <row r="18">
          <cell r="B18" t="str">
            <v>BUMB</v>
          </cell>
          <cell r="C18" t="str">
            <v>Бумбат Алтай</v>
          </cell>
          <cell r="D18"/>
          <cell r="E18">
            <v>0</v>
          </cell>
          <cell r="F18"/>
          <cell r="G18"/>
          <cell r="H18">
            <v>0</v>
          </cell>
          <cell r="I18"/>
          <cell r="J18">
            <v>0</v>
          </cell>
          <cell r="K18"/>
          <cell r="L18"/>
          <cell r="M18">
            <v>0</v>
          </cell>
          <cell r="N18"/>
          <cell r="O18">
            <v>0</v>
          </cell>
          <cell r="P18"/>
          <cell r="Q18"/>
          <cell r="R18">
            <v>0</v>
          </cell>
          <cell r="S18"/>
          <cell r="T18">
            <v>0</v>
          </cell>
          <cell r="U18"/>
          <cell r="V18"/>
          <cell r="W18">
            <v>0</v>
          </cell>
          <cell r="X18">
            <v>297593</v>
          </cell>
          <cell r="Y18">
            <v>72246044.659999996</v>
          </cell>
          <cell r="Z18">
            <v>175632</v>
          </cell>
          <cell r="AA18">
            <v>70551676.859999999</v>
          </cell>
          <cell r="AB18">
            <v>142797721.51999998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473225</v>
          </cell>
          <cell r="AI18">
            <v>142797721.51999998</v>
          </cell>
        </row>
        <row r="19">
          <cell r="B19" t="str">
            <v>BZIN</v>
          </cell>
          <cell r="C19" t="str">
            <v>Мирэ эссэт секьюритиес</v>
          </cell>
          <cell r="D19"/>
          <cell r="E19">
            <v>0</v>
          </cell>
          <cell r="F19"/>
          <cell r="G19"/>
          <cell r="H19">
            <v>0</v>
          </cell>
          <cell r="I19"/>
          <cell r="J19">
            <v>0</v>
          </cell>
          <cell r="K19"/>
          <cell r="L19"/>
          <cell r="M19">
            <v>0</v>
          </cell>
          <cell r="N19"/>
          <cell r="O19">
            <v>0</v>
          </cell>
          <cell r="P19"/>
          <cell r="Q19"/>
          <cell r="R19">
            <v>0</v>
          </cell>
          <cell r="S19"/>
          <cell r="T19">
            <v>0</v>
          </cell>
          <cell r="U19"/>
          <cell r="V19"/>
          <cell r="W19">
            <v>0</v>
          </cell>
          <cell r="X19">
            <v>8768</v>
          </cell>
          <cell r="Y19">
            <v>38574159.939999998</v>
          </cell>
          <cell r="Z19">
            <v>1087276</v>
          </cell>
          <cell r="AA19">
            <v>214109631.80000001</v>
          </cell>
          <cell r="AB19">
            <v>252683791.74000001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1096044</v>
          </cell>
          <cell r="AI19">
            <v>252683791.74000001</v>
          </cell>
        </row>
        <row r="20">
          <cell r="B20" t="str">
            <v>CTRL</v>
          </cell>
          <cell r="C20" t="str">
            <v>Централ секюритийз</v>
          </cell>
          <cell r="D20"/>
          <cell r="E20">
            <v>0</v>
          </cell>
          <cell r="F20"/>
          <cell r="G20"/>
          <cell r="H20">
            <v>0</v>
          </cell>
          <cell r="I20"/>
          <cell r="J20">
            <v>0</v>
          </cell>
          <cell r="K20"/>
          <cell r="L20"/>
          <cell r="M20">
            <v>0</v>
          </cell>
          <cell r="N20"/>
          <cell r="O20">
            <v>0</v>
          </cell>
          <cell r="P20"/>
          <cell r="Q20"/>
          <cell r="R20">
            <v>0</v>
          </cell>
          <cell r="S20"/>
          <cell r="T20">
            <v>0</v>
          </cell>
          <cell r="U20"/>
          <cell r="V20"/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D21"/>
          <cell r="E21">
            <v>0</v>
          </cell>
          <cell r="F21"/>
          <cell r="G21"/>
          <cell r="H21">
            <v>0</v>
          </cell>
          <cell r="I21"/>
          <cell r="J21">
            <v>0</v>
          </cell>
          <cell r="K21"/>
          <cell r="L21"/>
          <cell r="M21">
            <v>0</v>
          </cell>
          <cell r="N21"/>
          <cell r="O21">
            <v>0</v>
          </cell>
          <cell r="P21"/>
          <cell r="Q21"/>
          <cell r="R21">
            <v>0</v>
          </cell>
          <cell r="S21"/>
          <cell r="T21">
            <v>0</v>
          </cell>
          <cell r="U21"/>
          <cell r="V21"/>
          <cell r="W21">
            <v>0</v>
          </cell>
          <cell r="X21">
            <v>12</v>
          </cell>
          <cell r="Y21">
            <v>768.56</v>
          </cell>
          <cell r="Z21">
            <v>18</v>
          </cell>
          <cell r="AA21">
            <v>1118.5</v>
          </cell>
          <cell r="AB21">
            <v>1887.06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30</v>
          </cell>
          <cell r="AI21">
            <v>1887.06</v>
          </cell>
        </row>
        <row r="22">
          <cell r="B22" t="str">
            <v>DELG</v>
          </cell>
          <cell r="C22" t="str">
            <v>Ди Эйч капитал</v>
          </cell>
          <cell r="D22"/>
          <cell r="E22">
            <v>0</v>
          </cell>
          <cell r="F22"/>
          <cell r="G22"/>
          <cell r="H22">
            <v>0</v>
          </cell>
          <cell r="I22"/>
          <cell r="J22">
            <v>0</v>
          </cell>
          <cell r="K22"/>
          <cell r="L22"/>
          <cell r="M22">
            <v>0</v>
          </cell>
          <cell r="N22"/>
          <cell r="O22">
            <v>0</v>
          </cell>
          <cell r="P22"/>
          <cell r="Q22"/>
          <cell r="R22">
            <v>0</v>
          </cell>
          <cell r="S22"/>
          <cell r="T22">
            <v>0</v>
          </cell>
          <cell r="U22"/>
          <cell r="V22"/>
          <cell r="W22">
            <v>0</v>
          </cell>
          <cell r="X22">
            <v>258</v>
          </cell>
          <cell r="Y22">
            <v>6664768</v>
          </cell>
          <cell r="Z22">
            <v>723</v>
          </cell>
          <cell r="AA22">
            <v>1252095.98</v>
          </cell>
          <cell r="AB22">
            <v>7916863.9800000004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981</v>
          </cell>
          <cell r="AI22">
            <v>7916863.9800000004</v>
          </cell>
        </row>
        <row r="23">
          <cell r="B23" t="str">
            <v>DOMI</v>
          </cell>
          <cell r="C23" t="str">
            <v xml:space="preserve">Домикс сек  </v>
          </cell>
          <cell r="D23"/>
          <cell r="E23">
            <v>0</v>
          </cell>
          <cell r="F23"/>
          <cell r="G23"/>
          <cell r="H23">
            <v>0</v>
          </cell>
          <cell r="I23"/>
          <cell r="J23">
            <v>0</v>
          </cell>
          <cell r="K23"/>
          <cell r="L23"/>
          <cell r="M23">
            <v>0</v>
          </cell>
          <cell r="N23"/>
          <cell r="O23">
            <v>0</v>
          </cell>
          <cell r="P23"/>
          <cell r="Q23"/>
          <cell r="R23">
            <v>0</v>
          </cell>
          <cell r="S23"/>
          <cell r="T23">
            <v>0</v>
          </cell>
          <cell r="U23"/>
          <cell r="V23"/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B24" t="str">
            <v>DRBR</v>
          </cell>
          <cell r="C24" t="str">
            <v>Дархан брокер</v>
          </cell>
          <cell r="D24"/>
          <cell r="E24">
            <v>0</v>
          </cell>
          <cell r="F24"/>
          <cell r="G24"/>
          <cell r="H24">
            <v>0</v>
          </cell>
          <cell r="I24"/>
          <cell r="J24">
            <v>0</v>
          </cell>
          <cell r="K24"/>
          <cell r="L24"/>
          <cell r="M24">
            <v>0</v>
          </cell>
          <cell r="N24"/>
          <cell r="O24">
            <v>0</v>
          </cell>
          <cell r="P24"/>
          <cell r="Q24"/>
          <cell r="R24">
            <v>0</v>
          </cell>
          <cell r="S24"/>
          <cell r="T24">
            <v>0</v>
          </cell>
          <cell r="U24"/>
          <cell r="V24"/>
          <cell r="W24">
            <v>0</v>
          </cell>
          <cell r="X24">
            <v>700</v>
          </cell>
          <cell r="Y24">
            <v>320809</v>
          </cell>
          <cell r="Z24">
            <v>0</v>
          </cell>
          <cell r="AA24">
            <v>0</v>
          </cell>
          <cell r="AB24">
            <v>320809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700</v>
          </cell>
          <cell r="AI24">
            <v>320809</v>
          </cell>
        </row>
        <row r="25">
          <cell r="B25" t="str">
            <v>ECM</v>
          </cell>
          <cell r="C25" t="str">
            <v>Еврази капитал холдинг</v>
          </cell>
          <cell r="D25"/>
          <cell r="E25">
            <v>0</v>
          </cell>
          <cell r="F25"/>
          <cell r="G25"/>
          <cell r="H25">
            <v>0</v>
          </cell>
          <cell r="I25"/>
          <cell r="J25">
            <v>0</v>
          </cell>
          <cell r="K25"/>
          <cell r="L25"/>
          <cell r="M25">
            <v>0</v>
          </cell>
          <cell r="N25"/>
          <cell r="O25">
            <v>0</v>
          </cell>
          <cell r="P25"/>
          <cell r="Q25"/>
          <cell r="R25">
            <v>0</v>
          </cell>
          <cell r="S25"/>
          <cell r="T25">
            <v>0</v>
          </cell>
          <cell r="U25"/>
          <cell r="V25"/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D26"/>
          <cell r="E26">
            <v>0</v>
          </cell>
          <cell r="F26"/>
          <cell r="G26"/>
          <cell r="H26">
            <v>0</v>
          </cell>
          <cell r="I26"/>
          <cell r="J26">
            <v>0</v>
          </cell>
          <cell r="K26"/>
          <cell r="L26"/>
          <cell r="M26">
            <v>0</v>
          </cell>
          <cell r="N26"/>
          <cell r="O26">
            <v>0</v>
          </cell>
          <cell r="P26"/>
          <cell r="Q26"/>
          <cell r="R26">
            <v>0</v>
          </cell>
          <cell r="S26"/>
          <cell r="T26">
            <v>0</v>
          </cell>
          <cell r="U26"/>
          <cell r="V26"/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 t="str">
            <v>GATR</v>
          </cell>
          <cell r="C27" t="str">
            <v>Гацуурт трейд</v>
          </cell>
          <cell r="D27"/>
          <cell r="E27">
            <v>0</v>
          </cell>
          <cell r="F27"/>
          <cell r="G27"/>
          <cell r="H27">
            <v>0</v>
          </cell>
          <cell r="I27"/>
          <cell r="J27">
            <v>0</v>
          </cell>
          <cell r="K27"/>
          <cell r="L27"/>
          <cell r="M27">
            <v>0</v>
          </cell>
          <cell r="N27"/>
          <cell r="O27">
            <v>0</v>
          </cell>
          <cell r="P27"/>
          <cell r="Q27"/>
          <cell r="R27">
            <v>0</v>
          </cell>
          <cell r="S27"/>
          <cell r="T27">
            <v>0</v>
          </cell>
          <cell r="U27"/>
          <cell r="V27"/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B28" t="str">
            <v>GAUL</v>
          </cell>
          <cell r="C28" t="str">
            <v>Гаүли</v>
          </cell>
          <cell r="D28"/>
          <cell r="E28">
            <v>0</v>
          </cell>
          <cell r="F28"/>
          <cell r="G28"/>
          <cell r="H28">
            <v>0</v>
          </cell>
          <cell r="I28"/>
          <cell r="J28">
            <v>0</v>
          </cell>
          <cell r="K28"/>
          <cell r="L28"/>
          <cell r="M28">
            <v>0</v>
          </cell>
          <cell r="N28"/>
          <cell r="O28">
            <v>0</v>
          </cell>
          <cell r="P28"/>
          <cell r="Q28"/>
          <cell r="R28">
            <v>0</v>
          </cell>
          <cell r="S28"/>
          <cell r="T28">
            <v>0</v>
          </cell>
          <cell r="U28"/>
          <cell r="V28"/>
          <cell r="W28">
            <v>0</v>
          </cell>
          <cell r="X28">
            <v>36883</v>
          </cell>
          <cell r="Y28">
            <v>13641057.800000001</v>
          </cell>
          <cell r="Z28">
            <v>61722</v>
          </cell>
          <cell r="AA28">
            <v>31810709.82</v>
          </cell>
          <cell r="AB28">
            <v>45451767.620000005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98605</v>
          </cell>
          <cell r="AI28">
            <v>45451767.620000005</v>
          </cell>
        </row>
        <row r="29">
          <cell r="B29" t="str">
            <v>GDEV</v>
          </cell>
          <cell r="C29" t="str">
            <v>Гранддевелопмент</v>
          </cell>
          <cell r="D29"/>
          <cell r="E29">
            <v>0</v>
          </cell>
          <cell r="F29"/>
          <cell r="G29"/>
          <cell r="H29">
            <v>0</v>
          </cell>
          <cell r="I29"/>
          <cell r="J29">
            <v>0</v>
          </cell>
          <cell r="K29"/>
          <cell r="L29"/>
          <cell r="M29">
            <v>0</v>
          </cell>
          <cell r="N29"/>
          <cell r="O29">
            <v>0</v>
          </cell>
          <cell r="P29"/>
          <cell r="Q29"/>
          <cell r="R29">
            <v>0</v>
          </cell>
          <cell r="S29"/>
          <cell r="T29">
            <v>0</v>
          </cell>
          <cell r="U29"/>
          <cell r="V29"/>
          <cell r="W29">
            <v>0</v>
          </cell>
          <cell r="X29">
            <v>37325</v>
          </cell>
          <cell r="Y29">
            <v>25224627.91</v>
          </cell>
          <cell r="Z29">
            <v>4648</v>
          </cell>
          <cell r="AA29">
            <v>7606511.9299999997</v>
          </cell>
          <cell r="AB29">
            <v>32831139.84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41973</v>
          </cell>
          <cell r="AI29">
            <v>32831139.84</v>
          </cell>
        </row>
        <row r="30">
          <cell r="B30" t="str">
            <v>GDSC</v>
          </cell>
          <cell r="C30" t="str">
            <v>Гүүд Сек</v>
          </cell>
          <cell r="D30">
            <v>170</v>
          </cell>
          <cell r="E30">
            <v>17000000</v>
          </cell>
          <cell r="F30"/>
          <cell r="G30"/>
          <cell r="H30">
            <v>17000000</v>
          </cell>
          <cell r="I30"/>
          <cell r="J30">
            <v>0</v>
          </cell>
          <cell r="K30"/>
          <cell r="L30"/>
          <cell r="M30">
            <v>0</v>
          </cell>
          <cell r="N30"/>
          <cell r="O30">
            <v>0</v>
          </cell>
          <cell r="P30"/>
          <cell r="Q30"/>
          <cell r="R30">
            <v>0</v>
          </cell>
          <cell r="S30"/>
          <cell r="T30">
            <v>0</v>
          </cell>
          <cell r="U30"/>
          <cell r="V30"/>
          <cell r="W30">
            <v>0</v>
          </cell>
          <cell r="X30">
            <v>360700</v>
          </cell>
          <cell r="Y30">
            <v>45427515.329999998</v>
          </cell>
          <cell r="Z30">
            <v>118032</v>
          </cell>
          <cell r="AA30">
            <v>63308114.119999997</v>
          </cell>
          <cell r="AB30">
            <v>108735629.44999999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478902</v>
          </cell>
          <cell r="AI30">
            <v>125735629.44999999</v>
          </cell>
        </row>
        <row r="31">
          <cell r="B31" t="str">
            <v>GLMT</v>
          </cell>
          <cell r="C31" t="str">
            <v>Голомт капитал</v>
          </cell>
          <cell r="D31">
            <v>130513</v>
          </cell>
          <cell r="E31">
            <v>13051300000</v>
          </cell>
          <cell r="F31">
            <v>200000</v>
          </cell>
          <cell r="G31">
            <v>20000000000</v>
          </cell>
          <cell r="H31">
            <v>33051300000</v>
          </cell>
          <cell r="I31">
            <v>250000</v>
          </cell>
          <cell r="J31">
            <v>25000000000</v>
          </cell>
          <cell r="K31"/>
          <cell r="L31"/>
          <cell r="M31">
            <v>25000000000</v>
          </cell>
          <cell r="N31">
            <v>100000</v>
          </cell>
          <cell r="O31">
            <v>10000000000</v>
          </cell>
          <cell r="P31"/>
          <cell r="Q31"/>
          <cell r="R31">
            <v>10000000000</v>
          </cell>
          <cell r="S31">
            <v>50000</v>
          </cell>
          <cell r="T31">
            <v>5000000000</v>
          </cell>
          <cell r="U31"/>
          <cell r="V31"/>
          <cell r="W31">
            <v>5000000000</v>
          </cell>
          <cell r="X31">
            <v>8378698</v>
          </cell>
          <cell r="Y31">
            <v>1921207628.76</v>
          </cell>
          <cell r="Z31">
            <v>3824381</v>
          </cell>
          <cell r="AA31">
            <v>1287438989.3</v>
          </cell>
          <cell r="AB31">
            <v>3208646618.0599999</v>
          </cell>
          <cell r="AC31">
            <v>12915</v>
          </cell>
          <cell r="AD31">
            <v>1281635650</v>
          </cell>
          <cell r="AE31">
            <v>13144</v>
          </cell>
          <cell r="AF31">
            <v>1304474750</v>
          </cell>
          <cell r="AG31">
            <v>2586110400</v>
          </cell>
          <cell r="AH31">
            <v>12959651</v>
          </cell>
          <cell r="AI31">
            <v>78846057018.059998</v>
          </cell>
        </row>
        <row r="32">
          <cell r="B32" t="str">
            <v>HUN</v>
          </cell>
          <cell r="C32" t="str">
            <v xml:space="preserve">Хүннү эмпайр </v>
          </cell>
          <cell r="D32"/>
          <cell r="E32">
            <v>0</v>
          </cell>
          <cell r="F32"/>
          <cell r="G32"/>
          <cell r="H32">
            <v>0</v>
          </cell>
          <cell r="I32"/>
          <cell r="J32">
            <v>0</v>
          </cell>
          <cell r="K32"/>
          <cell r="L32"/>
          <cell r="M32">
            <v>0</v>
          </cell>
          <cell r="N32"/>
          <cell r="O32">
            <v>0</v>
          </cell>
          <cell r="P32"/>
          <cell r="Q32"/>
          <cell r="R32">
            <v>0</v>
          </cell>
          <cell r="S32"/>
          <cell r="T32">
            <v>0</v>
          </cell>
          <cell r="U32"/>
          <cell r="V32"/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 t="str">
            <v>INVC</v>
          </cell>
          <cell r="C33" t="str">
            <v>Инвес кор капитал</v>
          </cell>
          <cell r="D33">
            <v>134</v>
          </cell>
          <cell r="E33">
            <v>13400000</v>
          </cell>
          <cell r="F33"/>
          <cell r="G33"/>
          <cell r="H33">
            <v>13400000</v>
          </cell>
          <cell r="I33"/>
          <cell r="J33">
            <v>0</v>
          </cell>
          <cell r="K33"/>
          <cell r="L33"/>
          <cell r="M33">
            <v>0</v>
          </cell>
          <cell r="N33"/>
          <cell r="O33">
            <v>0</v>
          </cell>
          <cell r="P33"/>
          <cell r="Q33"/>
          <cell r="R33">
            <v>0</v>
          </cell>
          <cell r="S33">
            <v>200000</v>
          </cell>
          <cell r="T33">
            <v>20000000000</v>
          </cell>
          <cell r="U33"/>
          <cell r="V33"/>
          <cell r="W33">
            <v>20000000000</v>
          </cell>
          <cell r="X33">
            <v>8781888</v>
          </cell>
          <cell r="Y33">
            <v>2365449108.8400002</v>
          </cell>
          <cell r="Z33">
            <v>8831273</v>
          </cell>
          <cell r="AA33">
            <v>2012968026.5</v>
          </cell>
          <cell r="AB33">
            <v>4378417135.3400002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17813295</v>
          </cell>
          <cell r="AI33">
            <v>24391817135.34</v>
          </cell>
        </row>
        <row r="34">
          <cell r="B34" t="str">
            <v>LFTI</v>
          </cell>
          <cell r="C34" t="str">
            <v>Лайфтайм инвестмент</v>
          </cell>
          <cell r="D34"/>
          <cell r="E34">
            <v>0</v>
          </cell>
          <cell r="F34"/>
          <cell r="G34"/>
          <cell r="H34">
            <v>0</v>
          </cell>
          <cell r="I34"/>
          <cell r="J34">
            <v>0</v>
          </cell>
          <cell r="K34"/>
          <cell r="L34"/>
          <cell r="M34">
            <v>0</v>
          </cell>
          <cell r="N34"/>
          <cell r="O34">
            <v>0</v>
          </cell>
          <cell r="P34"/>
          <cell r="Q34"/>
          <cell r="R34">
            <v>0</v>
          </cell>
          <cell r="S34">
            <v>100000</v>
          </cell>
          <cell r="T34">
            <v>10000000000</v>
          </cell>
          <cell r="U34"/>
          <cell r="V34"/>
          <cell r="W34">
            <v>10000000000</v>
          </cell>
          <cell r="X34">
            <v>980</v>
          </cell>
          <cell r="Y34">
            <v>11677900</v>
          </cell>
          <cell r="Z34">
            <v>0</v>
          </cell>
          <cell r="AA34">
            <v>0</v>
          </cell>
          <cell r="AB34">
            <v>11677900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100980</v>
          </cell>
          <cell r="AI34">
            <v>10011677900</v>
          </cell>
        </row>
        <row r="35">
          <cell r="B35" t="str">
            <v>MERG</v>
          </cell>
          <cell r="C35" t="str">
            <v>Мэргэн санаа</v>
          </cell>
          <cell r="D35"/>
          <cell r="E35">
            <v>0</v>
          </cell>
          <cell r="F35"/>
          <cell r="G35"/>
          <cell r="H35">
            <v>0</v>
          </cell>
          <cell r="I35"/>
          <cell r="J35">
            <v>0</v>
          </cell>
          <cell r="K35"/>
          <cell r="L35"/>
          <cell r="M35">
            <v>0</v>
          </cell>
          <cell r="N35"/>
          <cell r="O35">
            <v>0</v>
          </cell>
          <cell r="P35"/>
          <cell r="Q35"/>
          <cell r="R35">
            <v>0</v>
          </cell>
          <cell r="S35"/>
          <cell r="T35">
            <v>0</v>
          </cell>
          <cell r="U35"/>
          <cell r="V35"/>
          <cell r="W35">
            <v>0</v>
          </cell>
          <cell r="X35">
            <v>1439</v>
          </cell>
          <cell r="Y35">
            <v>505788</v>
          </cell>
          <cell r="Z35">
            <v>127100</v>
          </cell>
          <cell r="AA35">
            <v>34095846</v>
          </cell>
          <cell r="AB35">
            <v>34601634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128539</v>
          </cell>
          <cell r="AI35">
            <v>34601634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66500</v>
          </cell>
          <cell r="E36">
            <v>6650000000</v>
          </cell>
          <cell r="F36"/>
          <cell r="G36"/>
          <cell r="H36">
            <v>6650000000</v>
          </cell>
          <cell r="I36"/>
          <cell r="J36">
            <v>0</v>
          </cell>
          <cell r="K36"/>
          <cell r="L36"/>
          <cell r="M36">
            <v>0</v>
          </cell>
          <cell r="N36"/>
          <cell r="O36">
            <v>0</v>
          </cell>
          <cell r="P36"/>
          <cell r="Q36"/>
          <cell r="R36">
            <v>0</v>
          </cell>
          <cell r="S36"/>
          <cell r="T36">
            <v>0</v>
          </cell>
          <cell r="U36"/>
          <cell r="V36"/>
          <cell r="W36">
            <v>0</v>
          </cell>
          <cell r="X36">
            <v>200951</v>
          </cell>
          <cell r="Y36">
            <v>92498667.099999994</v>
          </cell>
          <cell r="Z36">
            <v>266138</v>
          </cell>
          <cell r="AA36">
            <v>135717127.49000001</v>
          </cell>
          <cell r="AB36">
            <v>228215794.59</v>
          </cell>
          <cell r="AC36">
            <v>2250</v>
          </cell>
          <cell r="AD36">
            <v>224995000</v>
          </cell>
          <cell r="AE36">
            <v>2250</v>
          </cell>
          <cell r="AF36">
            <v>224995000</v>
          </cell>
          <cell r="AG36">
            <v>449990000</v>
          </cell>
          <cell r="AH36">
            <v>538089</v>
          </cell>
          <cell r="AI36">
            <v>7328205794.5900002</v>
          </cell>
        </row>
        <row r="37">
          <cell r="B37" t="str">
            <v>MICC</v>
          </cell>
          <cell r="C37" t="str">
            <v>MICC</v>
          </cell>
          <cell r="D37"/>
          <cell r="E37">
            <v>0</v>
          </cell>
          <cell r="F37"/>
          <cell r="G37"/>
          <cell r="H37">
            <v>0</v>
          </cell>
          <cell r="I37"/>
          <cell r="J37">
            <v>0</v>
          </cell>
          <cell r="K37"/>
          <cell r="L37"/>
          <cell r="M37">
            <v>0</v>
          </cell>
          <cell r="N37"/>
          <cell r="O37">
            <v>0</v>
          </cell>
          <cell r="P37"/>
          <cell r="Q37"/>
          <cell r="R37">
            <v>0</v>
          </cell>
          <cell r="S37"/>
          <cell r="T37">
            <v>0</v>
          </cell>
          <cell r="U37"/>
          <cell r="V37"/>
          <cell r="W37">
            <v>0</v>
          </cell>
          <cell r="X37">
            <v>40007</v>
          </cell>
          <cell r="Y37">
            <v>28893622.550000001</v>
          </cell>
          <cell r="Z37">
            <v>4924650</v>
          </cell>
          <cell r="AA37">
            <v>513265067.08999997</v>
          </cell>
          <cell r="AB37">
            <v>542158689.63999999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4964657</v>
          </cell>
          <cell r="AI37">
            <v>542158689.63999999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34</v>
          </cell>
          <cell r="E38">
            <v>3400000</v>
          </cell>
          <cell r="F38"/>
          <cell r="G38"/>
          <cell r="H38">
            <v>3400000</v>
          </cell>
          <cell r="I38"/>
          <cell r="J38">
            <v>0</v>
          </cell>
          <cell r="K38"/>
          <cell r="L38"/>
          <cell r="M38">
            <v>0</v>
          </cell>
          <cell r="N38"/>
          <cell r="O38">
            <v>0</v>
          </cell>
          <cell r="P38"/>
          <cell r="Q38"/>
          <cell r="R38">
            <v>0</v>
          </cell>
          <cell r="S38"/>
          <cell r="T38">
            <v>0</v>
          </cell>
          <cell r="U38"/>
          <cell r="V38"/>
          <cell r="W38">
            <v>0</v>
          </cell>
          <cell r="X38">
            <v>2295628</v>
          </cell>
          <cell r="Y38">
            <v>650206476.19000006</v>
          </cell>
          <cell r="Z38">
            <v>2223626</v>
          </cell>
          <cell r="AA38">
            <v>704551307.72000003</v>
          </cell>
          <cell r="AB38">
            <v>1354757783.9100001</v>
          </cell>
          <cell r="AC38">
            <v>54</v>
          </cell>
          <cell r="AD38">
            <v>5400000</v>
          </cell>
          <cell r="AE38">
            <v>1</v>
          </cell>
          <cell r="AF38">
            <v>100000</v>
          </cell>
          <cell r="AG38">
            <v>5500000</v>
          </cell>
          <cell r="AH38">
            <v>4519343</v>
          </cell>
          <cell r="AI38">
            <v>1363657783.9100001</v>
          </cell>
        </row>
        <row r="39">
          <cell r="B39" t="str">
            <v>MONG</v>
          </cell>
          <cell r="C39" t="str">
            <v xml:space="preserve">Монгол секюритиес </v>
          </cell>
          <cell r="D39"/>
          <cell r="E39">
            <v>0</v>
          </cell>
          <cell r="F39"/>
          <cell r="G39"/>
          <cell r="H39">
            <v>0</v>
          </cell>
          <cell r="I39"/>
          <cell r="J39">
            <v>0</v>
          </cell>
          <cell r="K39"/>
          <cell r="L39"/>
          <cell r="M39">
            <v>0</v>
          </cell>
          <cell r="N39"/>
          <cell r="O39">
            <v>0</v>
          </cell>
          <cell r="P39"/>
          <cell r="Q39"/>
          <cell r="R39">
            <v>0</v>
          </cell>
          <cell r="S39"/>
          <cell r="T39">
            <v>0</v>
          </cell>
          <cell r="U39"/>
          <cell r="V39"/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B40" t="str">
            <v>MSDQ</v>
          </cell>
          <cell r="C40" t="str">
            <v>Масдак</v>
          </cell>
          <cell r="D40"/>
          <cell r="E40">
            <v>0</v>
          </cell>
          <cell r="F40"/>
          <cell r="G40"/>
          <cell r="H40">
            <v>0</v>
          </cell>
          <cell r="I40"/>
          <cell r="J40">
            <v>0</v>
          </cell>
          <cell r="K40"/>
          <cell r="L40"/>
          <cell r="M40">
            <v>0</v>
          </cell>
          <cell r="N40"/>
          <cell r="O40">
            <v>0</v>
          </cell>
          <cell r="P40"/>
          <cell r="Q40"/>
          <cell r="R40">
            <v>0</v>
          </cell>
          <cell r="S40"/>
          <cell r="T40">
            <v>0</v>
          </cell>
          <cell r="U40"/>
          <cell r="V40"/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B41" t="str">
            <v>MSEC</v>
          </cell>
          <cell r="C41" t="str">
            <v>Монсек</v>
          </cell>
          <cell r="D41"/>
          <cell r="E41">
            <v>0</v>
          </cell>
          <cell r="F41"/>
          <cell r="G41"/>
          <cell r="H41">
            <v>0</v>
          </cell>
          <cell r="I41"/>
          <cell r="J41">
            <v>0</v>
          </cell>
          <cell r="K41"/>
          <cell r="L41"/>
          <cell r="M41">
            <v>0</v>
          </cell>
          <cell r="N41"/>
          <cell r="O41">
            <v>0</v>
          </cell>
          <cell r="P41"/>
          <cell r="Q41"/>
          <cell r="R41">
            <v>0</v>
          </cell>
          <cell r="S41"/>
          <cell r="T41">
            <v>0</v>
          </cell>
          <cell r="U41"/>
          <cell r="V41"/>
          <cell r="W41">
            <v>0</v>
          </cell>
          <cell r="X41">
            <v>11739</v>
          </cell>
          <cell r="Y41">
            <v>4558089.3</v>
          </cell>
          <cell r="Z41">
            <v>1439</v>
          </cell>
          <cell r="AA41">
            <v>791808.69</v>
          </cell>
          <cell r="AB41">
            <v>5349897.99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13178</v>
          </cell>
          <cell r="AI41">
            <v>5349897.99</v>
          </cell>
        </row>
        <row r="42">
          <cell r="B42" t="str">
            <v>NOVL</v>
          </cell>
          <cell r="C42" t="str">
            <v>Новел инвестмент</v>
          </cell>
          <cell r="D42"/>
          <cell r="E42">
            <v>0</v>
          </cell>
          <cell r="F42"/>
          <cell r="G42"/>
          <cell r="H42">
            <v>0</v>
          </cell>
          <cell r="I42"/>
          <cell r="J42">
            <v>0</v>
          </cell>
          <cell r="K42"/>
          <cell r="L42"/>
          <cell r="M42">
            <v>0</v>
          </cell>
          <cell r="N42"/>
          <cell r="O42">
            <v>0</v>
          </cell>
          <cell r="P42"/>
          <cell r="Q42"/>
          <cell r="R42">
            <v>0</v>
          </cell>
          <cell r="S42"/>
          <cell r="T42">
            <v>0</v>
          </cell>
          <cell r="U42"/>
          <cell r="V42"/>
          <cell r="W42">
            <v>0</v>
          </cell>
          <cell r="X42">
            <v>285513</v>
          </cell>
          <cell r="Y42">
            <v>111237145</v>
          </cell>
          <cell r="Z42">
            <v>442729</v>
          </cell>
          <cell r="AA42">
            <v>109082407.78</v>
          </cell>
          <cell r="AB42">
            <v>220319552.78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728242</v>
          </cell>
          <cell r="AI42">
            <v>220319552.78</v>
          </cell>
        </row>
        <row r="43">
          <cell r="B43" t="str">
            <v>NSEC</v>
          </cell>
          <cell r="C43" t="str">
            <v xml:space="preserve">Нэйшнл сэкюритис </v>
          </cell>
          <cell r="D43"/>
          <cell r="E43">
            <v>0</v>
          </cell>
          <cell r="F43"/>
          <cell r="G43"/>
          <cell r="H43">
            <v>0</v>
          </cell>
          <cell r="I43"/>
          <cell r="J43">
            <v>0</v>
          </cell>
          <cell r="K43"/>
          <cell r="L43"/>
          <cell r="M43">
            <v>0</v>
          </cell>
          <cell r="N43"/>
          <cell r="O43">
            <v>0</v>
          </cell>
          <cell r="P43"/>
          <cell r="Q43"/>
          <cell r="R43">
            <v>0</v>
          </cell>
          <cell r="S43"/>
          <cell r="T43">
            <v>0</v>
          </cell>
          <cell r="U43"/>
          <cell r="V43"/>
          <cell r="W43">
            <v>0</v>
          </cell>
          <cell r="X43">
            <v>33073</v>
          </cell>
          <cell r="Y43">
            <v>15079531.65</v>
          </cell>
          <cell r="Z43">
            <v>0</v>
          </cell>
          <cell r="AA43">
            <v>0</v>
          </cell>
          <cell r="AB43">
            <v>15079531.65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33073</v>
          </cell>
          <cell r="AI43">
            <v>15079531.65</v>
          </cell>
        </row>
        <row r="44">
          <cell r="B44" t="str">
            <v>RISM</v>
          </cell>
          <cell r="C44" t="str">
            <v>Райнос инвестмент</v>
          </cell>
          <cell r="D44"/>
          <cell r="E44">
            <v>0</v>
          </cell>
          <cell r="F44"/>
          <cell r="G44"/>
          <cell r="H44">
            <v>0</v>
          </cell>
          <cell r="I44"/>
          <cell r="J44">
            <v>0</v>
          </cell>
          <cell r="K44"/>
          <cell r="L44"/>
          <cell r="M44">
            <v>0</v>
          </cell>
          <cell r="N44"/>
          <cell r="O44">
            <v>0</v>
          </cell>
          <cell r="P44"/>
          <cell r="Q44"/>
          <cell r="R44">
            <v>0</v>
          </cell>
          <cell r="S44"/>
          <cell r="T44">
            <v>0</v>
          </cell>
          <cell r="U44"/>
          <cell r="V44"/>
          <cell r="W44">
            <v>0</v>
          </cell>
          <cell r="X44">
            <v>104302</v>
          </cell>
          <cell r="Y44">
            <v>46222298.490000002</v>
          </cell>
          <cell r="Z44">
            <v>472580</v>
          </cell>
          <cell r="AA44">
            <v>330292186.69999999</v>
          </cell>
          <cell r="AB44">
            <v>376514485.19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576882</v>
          </cell>
          <cell r="AI44">
            <v>376514485.19</v>
          </cell>
        </row>
        <row r="45">
          <cell r="B45" t="str">
            <v>SANR</v>
          </cell>
          <cell r="C45" t="str">
            <v>Санар</v>
          </cell>
          <cell r="D45"/>
          <cell r="E45">
            <v>0</v>
          </cell>
          <cell r="F45"/>
          <cell r="G45"/>
          <cell r="H45">
            <v>0</v>
          </cell>
          <cell r="I45"/>
          <cell r="J45">
            <v>0</v>
          </cell>
          <cell r="K45"/>
          <cell r="L45"/>
          <cell r="M45">
            <v>0</v>
          </cell>
          <cell r="N45"/>
          <cell r="O45">
            <v>0</v>
          </cell>
          <cell r="P45"/>
          <cell r="Q45"/>
          <cell r="R45">
            <v>0</v>
          </cell>
          <cell r="S45"/>
          <cell r="T45">
            <v>0</v>
          </cell>
          <cell r="U45"/>
          <cell r="V45"/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</row>
        <row r="46">
          <cell r="B46" t="str">
            <v>SECP</v>
          </cell>
          <cell r="C46" t="str">
            <v>Сикап</v>
          </cell>
          <cell r="D46"/>
          <cell r="E46">
            <v>0</v>
          </cell>
          <cell r="F46"/>
          <cell r="G46"/>
          <cell r="H46">
            <v>0</v>
          </cell>
          <cell r="I46"/>
          <cell r="J46">
            <v>0</v>
          </cell>
          <cell r="K46"/>
          <cell r="L46"/>
          <cell r="M46">
            <v>0</v>
          </cell>
          <cell r="N46"/>
          <cell r="O46">
            <v>0</v>
          </cell>
          <cell r="P46"/>
          <cell r="Q46"/>
          <cell r="R46">
            <v>0</v>
          </cell>
          <cell r="S46"/>
          <cell r="T46">
            <v>0</v>
          </cell>
          <cell r="U46"/>
          <cell r="V46"/>
          <cell r="W46">
            <v>0</v>
          </cell>
          <cell r="X46">
            <v>16720</v>
          </cell>
          <cell r="Y46">
            <v>367893.04</v>
          </cell>
          <cell r="Z46">
            <v>2053</v>
          </cell>
          <cell r="AA46">
            <v>45244.19</v>
          </cell>
          <cell r="AB46">
            <v>413137.23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18773</v>
          </cell>
          <cell r="AI46">
            <v>413137.23</v>
          </cell>
        </row>
        <row r="47">
          <cell r="B47" t="str">
            <v>SGC</v>
          </cell>
          <cell r="C47" t="str">
            <v>Эс Жи капитал</v>
          </cell>
          <cell r="D47"/>
          <cell r="E47">
            <v>0</v>
          </cell>
          <cell r="F47"/>
          <cell r="G47"/>
          <cell r="H47">
            <v>0</v>
          </cell>
          <cell r="I47"/>
          <cell r="J47">
            <v>0</v>
          </cell>
          <cell r="K47"/>
          <cell r="L47"/>
          <cell r="M47">
            <v>0</v>
          </cell>
          <cell r="N47"/>
          <cell r="O47">
            <v>0</v>
          </cell>
          <cell r="P47"/>
          <cell r="Q47"/>
          <cell r="R47">
            <v>0</v>
          </cell>
          <cell r="S47"/>
          <cell r="T47">
            <v>0</v>
          </cell>
          <cell r="U47"/>
          <cell r="V47"/>
          <cell r="W47">
            <v>0</v>
          </cell>
          <cell r="X47">
            <v>34164</v>
          </cell>
          <cell r="Y47">
            <v>204642.36</v>
          </cell>
          <cell r="Z47">
            <v>334164</v>
          </cell>
          <cell r="AA47">
            <v>1909642.36</v>
          </cell>
          <cell r="AB47">
            <v>2114284.7200000002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368328</v>
          </cell>
          <cell r="AI47">
            <v>2114284.7200000002</v>
          </cell>
        </row>
        <row r="48">
          <cell r="B48" t="str">
            <v>SILS</v>
          </cell>
          <cell r="C48" t="str">
            <v>Силвэр лайт секюритиз</v>
          </cell>
          <cell r="D48"/>
          <cell r="E48">
            <v>0</v>
          </cell>
          <cell r="F48"/>
          <cell r="G48"/>
          <cell r="H48">
            <v>0</v>
          </cell>
          <cell r="I48"/>
          <cell r="J48">
            <v>0</v>
          </cell>
          <cell r="K48"/>
          <cell r="L48"/>
          <cell r="M48">
            <v>0</v>
          </cell>
          <cell r="N48"/>
          <cell r="O48">
            <v>0</v>
          </cell>
          <cell r="P48"/>
          <cell r="Q48"/>
          <cell r="R48">
            <v>0</v>
          </cell>
          <cell r="S48"/>
          <cell r="T48">
            <v>0</v>
          </cell>
          <cell r="U48"/>
          <cell r="V48"/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3</v>
          </cell>
          <cell r="E49">
            <v>300000</v>
          </cell>
          <cell r="F49"/>
          <cell r="G49"/>
          <cell r="H49">
            <v>300000</v>
          </cell>
          <cell r="I49"/>
          <cell r="J49">
            <v>0</v>
          </cell>
          <cell r="K49"/>
          <cell r="L49"/>
          <cell r="M49">
            <v>0</v>
          </cell>
          <cell r="N49"/>
          <cell r="O49">
            <v>0</v>
          </cell>
          <cell r="P49"/>
          <cell r="Q49"/>
          <cell r="R49">
            <v>0</v>
          </cell>
          <cell r="S49"/>
          <cell r="T49">
            <v>0</v>
          </cell>
          <cell r="U49"/>
          <cell r="V49"/>
          <cell r="W49">
            <v>0</v>
          </cell>
          <cell r="X49">
            <v>371554</v>
          </cell>
          <cell r="Y49">
            <v>56542911.43</v>
          </cell>
          <cell r="Z49">
            <v>237066</v>
          </cell>
          <cell r="AA49">
            <v>67734353.049999997</v>
          </cell>
          <cell r="AB49">
            <v>124277264.47999999</v>
          </cell>
          <cell r="AC49">
            <v>10</v>
          </cell>
          <cell r="AD49">
            <v>950000</v>
          </cell>
          <cell r="AE49">
            <v>0</v>
          </cell>
          <cell r="AF49">
            <v>0</v>
          </cell>
          <cell r="AG49">
            <v>950000</v>
          </cell>
          <cell r="AH49">
            <v>608633</v>
          </cell>
          <cell r="AI49">
            <v>125527264.47999999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975</v>
          </cell>
          <cell r="E50">
            <v>97500000</v>
          </cell>
          <cell r="F50"/>
          <cell r="G50"/>
          <cell r="H50">
            <v>97500000</v>
          </cell>
          <cell r="I50"/>
          <cell r="J50">
            <v>0</v>
          </cell>
          <cell r="K50"/>
          <cell r="L50"/>
          <cell r="M50">
            <v>0</v>
          </cell>
          <cell r="N50"/>
          <cell r="O50">
            <v>0</v>
          </cell>
          <cell r="P50"/>
          <cell r="Q50"/>
          <cell r="R50">
            <v>0</v>
          </cell>
          <cell r="S50"/>
          <cell r="T50">
            <v>0</v>
          </cell>
          <cell r="U50"/>
          <cell r="V50"/>
          <cell r="W50">
            <v>0</v>
          </cell>
          <cell r="X50">
            <v>486277</v>
          </cell>
          <cell r="Y50">
            <v>102142246.09999999</v>
          </cell>
          <cell r="Z50">
            <v>182662</v>
          </cell>
          <cell r="AA50">
            <v>45198497.039999999</v>
          </cell>
          <cell r="AB50">
            <v>147340743.13999999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669914</v>
          </cell>
          <cell r="AI50">
            <v>244840743.13999999</v>
          </cell>
        </row>
        <row r="51">
          <cell r="B51" t="str">
            <v>TABO</v>
          </cell>
          <cell r="C51" t="str">
            <v>Таван богд</v>
          </cell>
          <cell r="D51"/>
          <cell r="E51">
            <v>0</v>
          </cell>
          <cell r="F51"/>
          <cell r="G51"/>
          <cell r="H51">
            <v>0</v>
          </cell>
          <cell r="I51"/>
          <cell r="J51">
            <v>0</v>
          </cell>
          <cell r="K51"/>
          <cell r="L51"/>
          <cell r="M51">
            <v>0</v>
          </cell>
          <cell r="N51"/>
          <cell r="O51">
            <v>0</v>
          </cell>
          <cell r="P51"/>
          <cell r="Q51"/>
          <cell r="R51">
            <v>0</v>
          </cell>
          <cell r="S51"/>
          <cell r="T51">
            <v>0</v>
          </cell>
          <cell r="U51"/>
          <cell r="V51"/>
          <cell r="W51">
            <v>0</v>
          </cell>
          <cell r="X51">
            <v>6487</v>
          </cell>
          <cell r="Y51">
            <v>2828192.49</v>
          </cell>
          <cell r="Z51">
            <v>27097</v>
          </cell>
          <cell r="AA51">
            <v>325650000</v>
          </cell>
          <cell r="AB51">
            <v>328478192.49000001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33584</v>
          </cell>
          <cell r="AI51">
            <v>328478192.49000001</v>
          </cell>
        </row>
        <row r="52">
          <cell r="B52" t="str">
            <v>TCHB</v>
          </cell>
          <cell r="C52" t="str">
            <v>Тулгат чандманьбаян</v>
          </cell>
          <cell r="D52"/>
          <cell r="E52">
            <v>0</v>
          </cell>
          <cell r="F52"/>
          <cell r="G52"/>
          <cell r="H52">
            <v>0</v>
          </cell>
          <cell r="I52"/>
          <cell r="J52">
            <v>0</v>
          </cell>
          <cell r="K52"/>
          <cell r="L52"/>
          <cell r="M52">
            <v>0</v>
          </cell>
          <cell r="N52"/>
          <cell r="O52">
            <v>0</v>
          </cell>
          <cell r="P52"/>
          <cell r="Q52"/>
          <cell r="R52">
            <v>0</v>
          </cell>
          <cell r="S52"/>
          <cell r="T52">
            <v>0</v>
          </cell>
          <cell r="U52"/>
          <cell r="V52"/>
          <cell r="W52">
            <v>0</v>
          </cell>
          <cell r="X52">
            <v>2173</v>
          </cell>
          <cell r="Y52">
            <v>4483600</v>
          </cell>
          <cell r="Z52">
            <v>842</v>
          </cell>
          <cell r="AA52">
            <v>7421570</v>
          </cell>
          <cell r="AB52">
            <v>11905170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3015</v>
          </cell>
          <cell r="AI52">
            <v>11905170</v>
          </cell>
        </row>
        <row r="53">
          <cell r="B53" t="str">
            <v>TDB</v>
          </cell>
          <cell r="C53" t="str">
            <v>Ти ди би секьюритис</v>
          </cell>
          <cell r="D53">
            <v>1451</v>
          </cell>
          <cell r="E53">
            <v>145100000</v>
          </cell>
          <cell r="F53"/>
          <cell r="G53"/>
          <cell r="H53">
            <v>145100000</v>
          </cell>
          <cell r="I53">
            <v>1550000</v>
          </cell>
          <cell r="J53">
            <v>155000000000</v>
          </cell>
          <cell r="K53"/>
          <cell r="L53"/>
          <cell r="M53">
            <v>155000000000</v>
          </cell>
          <cell r="N53">
            <v>250000</v>
          </cell>
          <cell r="O53">
            <v>25000000000</v>
          </cell>
          <cell r="P53"/>
          <cell r="Q53"/>
          <cell r="R53">
            <v>25000000000</v>
          </cell>
          <cell r="S53"/>
          <cell r="T53">
            <v>0</v>
          </cell>
          <cell r="U53"/>
          <cell r="V53"/>
          <cell r="W53">
            <v>0</v>
          </cell>
          <cell r="X53">
            <v>1018383</v>
          </cell>
          <cell r="Y53">
            <v>480477377.33999997</v>
          </cell>
          <cell r="Z53">
            <v>861300</v>
          </cell>
          <cell r="AA53">
            <v>230698681.69999999</v>
          </cell>
          <cell r="AB53">
            <v>711176059.03999996</v>
          </cell>
          <cell r="AC53">
            <v>256</v>
          </cell>
          <cell r="AD53">
            <v>25655100</v>
          </cell>
          <cell r="AE53">
            <v>150</v>
          </cell>
          <cell r="AF53">
            <v>15060000</v>
          </cell>
          <cell r="AG53">
            <v>40715100</v>
          </cell>
          <cell r="AH53">
            <v>3681540</v>
          </cell>
          <cell r="AI53">
            <v>180896991159.04001</v>
          </cell>
        </row>
        <row r="54">
          <cell r="B54" t="str">
            <v>TNGR</v>
          </cell>
          <cell r="C54" t="str">
            <v>Тэнгэр капитал</v>
          </cell>
          <cell r="D54"/>
          <cell r="E54">
            <v>0</v>
          </cell>
          <cell r="F54"/>
          <cell r="G54"/>
          <cell r="H54">
            <v>0</v>
          </cell>
          <cell r="I54"/>
          <cell r="J54">
            <v>0</v>
          </cell>
          <cell r="K54"/>
          <cell r="L54"/>
          <cell r="M54">
            <v>0</v>
          </cell>
          <cell r="N54"/>
          <cell r="O54">
            <v>0</v>
          </cell>
          <cell r="P54"/>
          <cell r="Q54"/>
          <cell r="R54">
            <v>0</v>
          </cell>
          <cell r="S54"/>
          <cell r="T54">
            <v>0</v>
          </cell>
          <cell r="U54"/>
          <cell r="V54"/>
          <cell r="W54">
            <v>0</v>
          </cell>
          <cell r="X54">
            <v>432</v>
          </cell>
          <cell r="Y54">
            <v>2728427.9</v>
          </cell>
          <cell r="Z54">
            <v>7149</v>
          </cell>
          <cell r="AA54">
            <v>10496360</v>
          </cell>
          <cell r="AB54">
            <v>13224787.9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7581</v>
          </cell>
          <cell r="AI54">
            <v>13224787.9</v>
          </cell>
        </row>
        <row r="55">
          <cell r="B55" t="str">
            <v>TTOL</v>
          </cell>
          <cell r="C55" t="str">
            <v>Апекс капитал</v>
          </cell>
          <cell r="D55"/>
          <cell r="E55">
            <v>0</v>
          </cell>
          <cell r="F55"/>
          <cell r="G55"/>
          <cell r="H55">
            <v>0</v>
          </cell>
          <cell r="I55"/>
          <cell r="J55">
            <v>0</v>
          </cell>
          <cell r="K55"/>
          <cell r="L55"/>
          <cell r="M55">
            <v>0</v>
          </cell>
          <cell r="N55"/>
          <cell r="O55">
            <v>0</v>
          </cell>
          <cell r="P55"/>
          <cell r="Q55"/>
          <cell r="R55">
            <v>0</v>
          </cell>
          <cell r="S55"/>
          <cell r="T55">
            <v>0</v>
          </cell>
          <cell r="U55"/>
          <cell r="V55"/>
          <cell r="W55">
            <v>0</v>
          </cell>
          <cell r="X55">
            <v>2103877</v>
          </cell>
          <cell r="Y55">
            <v>455078713.13999999</v>
          </cell>
          <cell r="Z55">
            <v>834155</v>
          </cell>
          <cell r="AA55">
            <v>306271609.92000002</v>
          </cell>
          <cell r="AB55">
            <v>761350323.05999994</v>
          </cell>
          <cell r="AC55">
            <v>1520</v>
          </cell>
          <cell r="AD55">
            <v>152000000</v>
          </cell>
          <cell r="AE55">
            <v>1520</v>
          </cell>
          <cell r="AF55">
            <v>152000000</v>
          </cell>
          <cell r="AG55">
            <v>304000000</v>
          </cell>
          <cell r="AH55">
            <v>2941072</v>
          </cell>
          <cell r="AI55">
            <v>1065350323.0599999</v>
          </cell>
        </row>
        <row r="56">
          <cell r="B56" t="str">
            <v>UNDR</v>
          </cell>
          <cell r="C56" t="str">
            <v>Өндөрхаан инвест</v>
          </cell>
          <cell r="D56"/>
          <cell r="E56">
            <v>0</v>
          </cell>
          <cell r="F56"/>
          <cell r="G56"/>
          <cell r="H56">
            <v>0</v>
          </cell>
          <cell r="I56"/>
          <cell r="J56">
            <v>0</v>
          </cell>
          <cell r="K56"/>
          <cell r="L56"/>
          <cell r="M56">
            <v>0</v>
          </cell>
          <cell r="N56"/>
          <cell r="O56">
            <v>0</v>
          </cell>
          <cell r="P56"/>
          <cell r="Q56"/>
          <cell r="R56">
            <v>0</v>
          </cell>
          <cell r="S56"/>
          <cell r="T56">
            <v>0</v>
          </cell>
          <cell r="U56"/>
          <cell r="V56"/>
          <cell r="W56">
            <v>0</v>
          </cell>
          <cell r="X56">
            <v>5</v>
          </cell>
          <cell r="Y56">
            <v>450000</v>
          </cell>
          <cell r="Z56">
            <v>4629</v>
          </cell>
          <cell r="AA56">
            <v>3262039.1</v>
          </cell>
          <cell r="AB56">
            <v>3712039.1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4634</v>
          </cell>
          <cell r="AI56">
            <v>3712039.1</v>
          </cell>
        </row>
        <row r="57">
          <cell r="B57" t="str">
            <v>ZGB</v>
          </cell>
          <cell r="C57" t="str">
            <v>Таван богд капитал</v>
          </cell>
          <cell r="D57">
            <v>216</v>
          </cell>
          <cell r="E57">
            <v>21600000</v>
          </cell>
          <cell r="F57"/>
          <cell r="G57"/>
          <cell r="H57">
            <v>21600000</v>
          </cell>
          <cell r="I57">
            <v>1100000</v>
          </cell>
          <cell r="J57">
            <v>110000000000</v>
          </cell>
          <cell r="K57"/>
          <cell r="L57"/>
          <cell r="M57">
            <v>110000000000</v>
          </cell>
          <cell r="N57"/>
          <cell r="O57">
            <v>0</v>
          </cell>
          <cell r="P57"/>
          <cell r="Q57"/>
          <cell r="R57">
            <v>0</v>
          </cell>
          <cell r="S57"/>
          <cell r="T57">
            <v>0</v>
          </cell>
          <cell r="U57"/>
          <cell r="V57"/>
          <cell r="W57">
            <v>0</v>
          </cell>
          <cell r="X57">
            <v>16322938</v>
          </cell>
          <cell r="Y57">
            <v>4108224873.2399998</v>
          </cell>
          <cell r="Z57">
            <v>1199032</v>
          </cell>
          <cell r="AA57">
            <v>708493469.04999995</v>
          </cell>
          <cell r="AB57">
            <v>4816718342.29</v>
          </cell>
          <cell r="AC57">
            <v>2490</v>
          </cell>
          <cell r="AD57">
            <v>248802000</v>
          </cell>
          <cell r="AE57">
            <v>2430</v>
          </cell>
          <cell r="AF57">
            <v>242808000</v>
          </cell>
          <cell r="AG57">
            <v>491610000</v>
          </cell>
          <cell r="AH57">
            <v>18627106</v>
          </cell>
          <cell r="AI57">
            <v>115329928342.28999</v>
          </cell>
        </row>
        <row r="58">
          <cell r="B58" t="str">
            <v>ZRGD</v>
          </cell>
          <cell r="C58" t="str">
            <v>Зэргэд</v>
          </cell>
          <cell r="D58"/>
          <cell r="E58">
            <v>0</v>
          </cell>
          <cell r="F58"/>
          <cell r="G58"/>
          <cell r="H58">
            <v>0</v>
          </cell>
          <cell r="I58"/>
          <cell r="J58">
            <v>0</v>
          </cell>
          <cell r="K58"/>
          <cell r="L58"/>
          <cell r="M58">
            <v>0</v>
          </cell>
          <cell r="N58"/>
          <cell r="O58">
            <v>0</v>
          </cell>
          <cell r="P58"/>
          <cell r="Q58"/>
          <cell r="R58">
            <v>0</v>
          </cell>
          <cell r="S58"/>
          <cell r="T58">
            <v>0</v>
          </cell>
          <cell r="U58"/>
          <cell r="V58"/>
          <cell r="W58">
            <v>0</v>
          </cell>
          <cell r="X58">
            <v>52684</v>
          </cell>
          <cell r="Y58">
            <v>6300068.4199999999</v>
          </cell>
          <cell r="Z58">
            <v>31393</v>
          </cell>
          <cell r="AA58">
            <v>6535004.4500000002</v>
          </cell>
          <cell r="AB58">
            <v>12835072.870000001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84077</v>
          </cell>
          <cell r="AI58">
            <v>12835072.870000001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S125"/>
  <sheetViews>
    <sheetView tabSelected="1" topLeftCell="A7" zoomScale="71" zoomScaleNormal="71" zoomScaleSheetLayoutView="70" zoomScalePageLayoutView="70" workbookViewId="0">
      <selection activeCell="N7" sqref="M7:N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5" width="11.85546875" style="1" customWidth="1"/>
    <col min="6" max="6" width="14.85546875" style="1" customWidth="1"/>
    <col min="7" max="7" width="20.7109375" style="1" customWidth="1"/>
    <col min="8" max="8" width="21.42578125" style="1" customWidth="1"/>
    <col min="9" max="9" width="22.28515625" style="1" customWidth="1"/>
    <col min="10" max="10" width="21.5703125" style="1" customWidth="1"/>
    <col min="11" max="11" width="22.85546875" style="2" customWidth="1"/>
    <col min="12" max="12" width="10" style="3" customWidth="1"/>
    <col min="13" max="13" width="21.85546875" style="3" customWidth="1"/>
    <col min="14" max="14" width="23" style="1" customWidth="1"/>
    <col min="15" max="15" width="22.28515625" style="1" customWidth="1"/>
    <col min="16" max="16" width="15.85546875" style="1" customWidth="1"/>
    <col min="17" max="17" width="22.28515625" style="4" bestFit="1" customWidth="1"/>
    <col min="18" max="18" width="9.140625" style="1"/>
    <col min="19" max="19" width="21.42578125" style="1" bestFit="1" customWidth="1"/>
    <col min="20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6" spans="1:19" ht="13.9" customHeight="1" x14ac:dyDescent="0.25"/>
    <row r="8" spans="1:19" x14ac:dyDescent="0.25">
      <c r="L8" s="5"/>
      <c r="M8" s="5"/>
      <c r="N8" s="6"/>
    </row>
    <row r="9" spans="1:19" ht="15" customHeight="1" x14ac:dyDescent="0.25">
      <c r="B9" s="7"/>
      <c r="C9" s="8"/>
      <c r="D9" s="51" t="s">
        <v>0</v>
      </c>
      <c r="E9" s="51"/>
      <c r="F9" s="51"/>
      <c r="G9" s="51"/>
      <c r="H9" s="51"/>
      <c r="I9" s="51"/>
      <c r="J9" s="51"/>
      <c r="K9" s="51"/>
      <c r="L9" s="51"/>
      <c r="M9" s="51"/>
      <c r="N9" s="8"/>
      <c r="O9" s="8"/>
      <c r="P9" s="8"/>
    </row>
    <row r="11" spans="1:19" ht="15" customHeight="1" thickBot="1" x14ac:dyDescent="0.3">
      <c r="N11" s="52"/>
      <c r="O11" s="52"/>
      <c r="P11" s="52"/>
    </row>
    <row r="12" spans="1:19" ht="14.45" customHeight="1" x14ac:dyDescent="0.25">
      <c r="A12" s="53" t="s">
        <v>1</v>
      </c>
      <c r="B12" s="55" t="s">
        <v>2</v>
      </c>
      <c r="C12" s="55" t="s">
        <v>3</v>
      </c>
      <c r="D12" s="55" t="s">
        <v>4</v>
      </c>
      <c r="E12" s="55"/>
      <c r="F12" s="55"/>
      <c r="G12" s="41" t="s">
        <v>122</v>
      </c>
      <c r="H12" s="41"/>
      <c r="I12" s="41"/>
      <c r="J12" s="41"/>
      <c r="K12" s="41"/>
      <c r="L12" s="41"/>
      <c r="M12" s="41"/>
      <c r="N12" s="41"/>
      <c r="O12" s="57" t="s">
        <v>120</v>
      </c>
      <c r="P12" s="58"/>
    </row>
    <row r="13" spans="1:19" s="7" customFormat="1" ht="15.75" customHeight="1" x14ac:dyDescent="0.25">
      <c r="A13" s="54"/>
      <c r="B13" s="56"/>
      <c r="C13" s="56"/>
      <c r="D13" s="56"/>
      <c r="E13" s="56"/>
      <c r="F13" s="56"/>
      <c r="G13" s="41"/>
      <c r="H13" s="41"/>
      <c r="I13" s="41"/>
      <c r="J13" s="41"/>
      <c r="K13" s="41"/>
      <c r="L13" s="41"/>
      <c r="M13" s="41"/>
      <c r="N13" s="41"/>
      <c r="O13" s="48"/>
      <c r="P13" s="49"/>
      <c r="Q13" s="9"/>
    </row>
    <row r="14" spans="1:19" s="7" customFormat="1" ht="33.75" customHeight="1" x14ac:dyDescent="0.25">
      <c r="A14" s="54"/>
      <c r="B14" s="56"/>
      <c r="C14" s="56"/>
      <c r="D14" s="56"/>
      <c r="E14" s="56"/>
      <c r="F14" s="56"/>
      <c r="G14" s="42" t="s">
        <v>121</v>
      </c>
      <c r="H14" s="43"/>
      <c r="I14" s="43"/>
      <c r="J14" s="44"/>
      <c r="K14" s="42" t="s">
        <v>5</v>
      </c>
      <c r="L14" s="43"/>
      <c r="M14" s="44"/>
      <c r="N14" s="41" t="s">
        <v>6</v>
      </c>
      <c r="O14" s="48" t="s">
        <v>7</v>
      </c>
      <c r="P14" s="49" t="s">
        <v>8</v>
      </c>
      <c r="Q14" s="9"/>
    </row>
    <row r="15" spans="1:19" s="7" customFormat="1" ht="47.25" x14ac:dyDescent="0.25">
      <c r="A15" s="54"/>
      <c r="B15" s="56"/>
      <c r="C15" s="56"/>
      <c r="D15" s="23" t="s">
        <v>9</v>
      </c>
      <c r="E15" s="23" t="s">
        <v>10</v>
      </c>
      <c r="F15" s="23" t="s">
        <v>11</v>
      </c>
      <c r="G15" s="24" t="s">
        <v>123</v>
      </c>
      <c r="H15" s="24" t="s">
        <v>124</v>
      </c>
      <c r="I15" s="24" t="s">
        <v>125</v>
      </c>
      <c r="J15" s="24" t="s">
        <v>126</v>
      </c>
      <c r="K15" s="24" t="s">
        <v>101</v>
      </c>
      <c r="L15" s="10" t="s">
        <v>89</v>
      </c>
      <c r="M15" s="24" t="s">
        <v>102</v>
      </c>
      <c r="N15" s="41"/>
      <c r="O15" s="48"/>
      <c r="P15" s="50"/>
      <c r="Q15" s="9"/>
      <c r="S15" s="35" t="s">
        <v>111</v>
      </c>
    </row>
    <row r="16" spans="1:19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VLOOKUP(B16,[1]Brokers!$B$8:$H$58,7,0)</f>
        <v>0</v>
      </c>
      <c r="H16" s="37">
        <f>VLOOKUP(B16,[1]Brokers!$B$8:$M$58,12,0)</f>
        <v>310000000000</v>
      </c>
      <c r="I16" s="37">
        <f>VLOOKUP(B16,[1]Brokers!$B$8:$R$58,17,0)</f>
        <v>155000000000</v>
      </c>
      <c r="J16" s="37">
        <f>VLOOKUP(B16,[1]Brokers!$B$8:$W$58,22,0)</f>
        <v>165000000000</v>
      </c>
      <c r="K16" s="15">
        <f>VLOOKUP(B16,[1]Brokers!$B$8:$AB$58,27,0)</f>
        <v>5133787587.0200005</v>
      </c>
      <c r="L16" s="15">
        <v>0</v>
      </c>
      <c r="M16" s="15">
        <f>VLOOKUP(B16,[1]Brokers!$B$8:$AG$58,32,0)</f>
        <v>0</v>
      </c>
      <c r="N16" s="22">
        <f>VLOOKUP(B16,[1]Brokers!$B$8:$AI$58,34,0)</f>
        <v>635133787587.02002</v>
      </c>
      <c r="O16" s="22">
        <v>836951789865.70007</v>
      </c>
      <c r="P16" s="26">
        <f t="shared" ref="P16:P47" si="0">O16/$O$67</f>
        <v>0.52500615459663769</v>
      </c>
      <c r="S16" s="19"/>
    </row>
    <row r="17" spans="1:19" x14ac:dyDescent="0.25">
      <c r="A17" s="25">
        <f>+A16+1</f>
        <v>2</v>
      </c>
      <c r="B17" s="11" t="s">
        <v>24</v>
      </c>
      <c r="C17" s="12" t="s">
        <v>104</v>
      </c>
      <c r="D17" s="13" t="s">
        <v>14</v>
      </c>
      <c r="E17" s="13" t="s">
        <v>14</v>
      </c>
      <c r="F17" s="13" t="s">
        <v>14</v>
      </c>
      <c r="G17" s="37">
        <f>VLOOKUP(B17,[1]Brokers!$B$8:$H$58,7,0)</f>
        <v>145100000</v>
      </c>
      <c r="H17" s="37">
        <f>VLOOKUP(B17,[1]Brokers!$B$8:$M$58,12,0)</f>
        <v>155000000000</v>
      </c>
      <c r="I17" s="37">
        <f>VLOOKUP(B17,[1]Brokers!$B$8:$R$58,17,0)</f>
        <v>25000000000</v>
      </c>
      <c r="J17" s="37">
        <f>VLOOKUP(B17,[1]Brokers!$B$8:$W$58,22,0)</f>
        <v>0</v>
      </c>
      <c r="K17" s="15">
        <f>VLOOKUP(B17,[1]Brokers!$B$8:$AB$58,27,0)</f>
        <v>711176059.03999996</v>
      </c>
      <c r="L17" s="15">
        <v>0</v>
      </c>
      <c r="M17" s="15">
        <f>VLOOKUP(B17,[1]Brokers!$B$8:$AG$58,32,0)</f>
        <v>40715100</v>
      </c>
      <c r="N17" s="22">
        <f>VLOOKUP(B17,[1]Brokers!$B$8:$AI$58,34,0)</f>
        <v>180896991159.04001</v>
      </c>
      <c r="O17" s="22">
        <v>196778205092.29001</v>
      </c>
      <c r="P17" s="26">
        <f t="shared" si="0"/>
        <v>0.12343574625786881</v>
      </c>
      <c r="S17" s="19"/>
    </row>
    <row r="18" spans="1:19" x14ac:dyDescent="0.25">
      <c r="A18" s="25">
        <f t="shared" ref="A18:A58" si="1">+A17+1</f>
        <v>3</v>
      </c>
      <c r="B18" s="11" t="s">
        <v>81</v>
      </c>
      <c r="C18" s="12" t="s">
        <v>110</v>
      </c>
      <c r="D18" s="13" t="s">
        <v>14</v>
      </c>
      <c r="E18" s="13" t="s">
        <v>14</v>
      </c>
      <c r="F18" s="13" t="s">
        <v>14</v>
      </c>
      <c r="G18" s="37">
        <f>VLOOKUP(B18,[1]Brokers!$B$8:$H$58,7,0)</f>
        <v>21600000</v>
      </c>
      <c r="H18" s="37">
        <f>VLOOKUP(B18,[1]Brokers!$B$8:$M$58,12,0)</f>
        <v>110000000000</v>
      </c>
      <c r="I18" s="37">
        <f>VLOOKUP(B18,[1]Brokers!$B$8:$R$58,17,0)</f>
        <v>0</v>
      </c>
      <c r="J18" s="37">
        <f>VLOOKUP(B18,[1]Brokers!$B$8:$W$58,22,0)</f>
        <v>0</v>
      </c>
      <c r="K18" s="15">
        <f>VLOOKUP(B18,[1]Brokers!$B$8:$AB$58,27,0)</f>
        <v>4816718342.29</v>
      </c>
      <c r="L18" s="15">
        <v>0</v>
      </c>
      <c r="M18" s="15">
        <f>VLOOKUP(B18,[1]Brokers!$B$8:$AG$58,32,0)</f>
        <v>491610000</v>
      </c>
      <c r="N18" s="22">
        <f>VLOOKUP(B18,[1]Brokers!$B$8:$AI$58,34,0)</f>
        <v>115329928342.28999</v>
      </c>
      <c r="O18" s="22">
        <v>181018711925.27002</v>
      </c>
      <c r="P18" s="26">
        <f t="shared" si="0"/>
        <v>0.11355007422013197</v>
      </c>
      <c r="S18" s="19"/>
    </row>
    <row r="19" spans="1:19" x14ac:dyDescent="0.25">
      <c r="A19" s="25">
        <f t="shared" si="1"/>
        <v>4</v>
      </c>
      <c r="B19" s="11" t="s">
        <v>19</v>
      </c>
      <c r="C19" s="12" t="s">
        <v>20</v>
      </c>
      <c r="D19" s="13" t="s">
        <v>14</v>
      </c>
      <c r="E19" s="13" t="s">
        <v>14</v>
      </c>
      <c r="F19" s="13" t="s">
        <v>14</v>
      </c>
      <c r="G19" s="37">
        <f>VLOOKUP(B19,[1]Brokers!$B$8:$H$58,7,0)</f>
        <v>33051300000</v>
      </c>
      <c r="H19" s="37">
        <f>VLOOKUP(B19,[1]Brokers!$B$8:$M$58,12,0)</f>
        <v>25000000000</v>
      </c>
      <c r="I19" s="37">
        <f>VLOOKUP(B19,[1]Brokers!$B$8:$R$58,17,0)</f>
        <v>10000000000</v>
      </c>
      <c r="J19" s="37">
        <f>VLOOKUP(B19,[1]Brokers!$B$8:$W$58,22,0)</f>
        <v>5000000000</v>
      </c>
      <c r="K19" s="15">
        <f>VLOOKUP(B19,[1]Brokers!$B$8:$AB$58,27,0)</f>
        <v>3208646618.0599999</v>
      </c>
      <c r="L19" s="15">
        <v>0</v>
      </c>
      <c r="M19" s="15">
        <f>VLOOKUP(B19,[1]Brokers!$B$8:$AG$58,32,0)</f>
        <v>2586110400</v>
      </c>
      <c r="N19" s="22">
        <f>VLOOKUP(B19,[1]Brokers!$B$8:$AI$58,34,0)</f>
        <v>78846057018.059998</v>
      </c>
      <c r="O19" s="22">
        <v>137254645871.44</v>
      </c>
      <c r="P19" s="26">
        <f t="shared" si="0"/>
        <v>8.6097592121824468E-2</v>
      </c>
      <c r="S19" s="19"/>
    </row>
    <row r="20" spans="1:19" x14ac:dyDescent="0.25">
      <c r="A20" s="25">
        <f t="shared" si="1"/>
        <v>5</v>
      </c>
      <c r="B20" s="11" t="s">
        <v>94</v>
      </c>
      <c r="C20" s="12" t="s">
        <v>95</v>
      </c>
      <c r="D20" s="13" t="s">
        <v>14</v>
      </c>
      <c r="E20" s="13" t="s">
        <v>14</v>
      </c>
      <c r="F20" s="13" t="s">
        <v>14</v>
      </c>
      <c r="G20" s="37">
        <f>VLOOKUP(B20,[1]Brokers!$B$8:$H$58,7,0)</f>
        <v>13400000</v>
      </c>
      <c r="H20" s="37">
        <f>VLOOKUP(B20,[1]Brokers!$B$8:$M$58,12,0)</f>
        <v>0</v>
      </c>
      <c r="I20" s="37">
        <f>VLOOKUP(B20,[1]Brokers!$B$8:$R$58,17,0)</f>
        <v>0</v>
      </c>
      <c r="J20" s="37">
        <f>VLOOKUP(B20,[1]Brokers!$B$8:$W$58,22,0)</f>
        <v>20000000000</v>
      </c>
      <c r="K20" s="15">
        <f>VLOOKUP(B20,[1]Brokers!$B$8:$AB$58,27,0)</f>
        <v>4378417135.3400002</v>
      </c>
      <c r="L20" s="15">
        <v>0</v>
      </c>
      <c r="M20" s="15">
        <f>VLOOKUP(B20,[1]Brokers!$B$8:$AG$58,32,0)</f>
        <v>0</v>
      </c>
      <c r="N20" s="22">
        <f>VLOOKUP(B20,[1]Brokers!$B$8:$AI$58,34,0)</f>
        <v>24391817135.34</v>
      </c>
      <c r="O20" s="22">
        <v>73437138653.110001</v>
      </c>
      <c r="P20" s="26">
        <f t="shared" si="0"/>
        <v>4.6065914710614379E-2</v>
      </c>
      <c r="S20" s="19"/>
    </row>
    <row r="21" spans="1:19" x14ac:dyDescent="0.25">
      <c r="A21" s="25">
        <f t="shared" si="1"/>
        <v>6</v>
      </c>
      <c r="B21" s="11" t="s">
        <v>23</v>
      </c>
      <c r="C21" s="12" t="s">
        <v>103</v>
      </c>
      <c r="D21" s="13" t="s">
        <v>14</v>
      </c>
      <c r="E21" s="13" t="s">
        <v>14</v>
      </c>
      <c r="F21" s="14"/>
      <c r="G21" s="37">
        <f>VLOOKUP(B21,[1]Brokers!$B$8:$H$58,7,0)</f>
        <v>400000</v>
      </c>
      <c r="H21" s="37">
        <f>VLOOKUP(B21,[1]Brokers!$B$8:$M$58,12,0)</f>
        <v>0</v>
      </c>
      <c r="I21" s="37">
        <f>VLOOKUP(B21,[1]Brokers!$B$8:$R$58,17,0)</f>
        <v>10000000000</v>
      </c>
      <c r="J21" s="37">
        <f>VLOOKUP(B21,[1]Brokers!$B$8:$W$58,22,0)</f>
        <v>0</v>
      </c>
      <c r="K21" s="15">
        <f>VLOOKUP(B21,[1]Brokers!$B$8:$AB$58,27,0)</f>
        <v>1670718767.9400001</v>
      </c>
      <c r="L21" s="15">
        <v>0</v>
      </c>
      <c r="M21" s="15">
        <f>VLOOKUP(B21,[1]Brokers!$B$8:$AG$58,32,0)</f>
        <v>206832300</v>
      </c>
      <c r="N21" s="22">
        <f>VLOOKUP(B21,[1]Brokers!$B$8:$AI$58,34,0)</f>
        <v>11877951067.940001</v>
      </c>
      <c r="O21" s="22">
        <v>43086682522.660004</v>
      </c>
      <c r="P21" s="26">
        <f t="shared" si="0"/>
        <v>2.7027570499822559E-2</v>
      </c>
      <c r="S21" s="19"/>
    </row>
    <row r="22" spans="1:19" x14ac:dyDescent="0.25">
      <c r="A22" s="25">
        <f t="shared" si="1"/>
        <v>7</v>
      </c>
      <c r="B22" s="11" t="s">
        <v>31</v>
      </c>
      <c r="C22" s="12" t="s">
        <v>109</v>
      </c>
      <c r="D22" s="13" t="s">
        <v>14</v>
      </c>
      <c r="E22" s="13" t="s">
        <v>14</v>
      </c>
      <c r="F22" s="13" t="s">
        <v>14</v>
      </c>
      <c r="G22" s="37">
        <f>VLOOKUP(B22,[1]Brokers!$B$8:$H$58,7,0)</f>
        <v>6650000000</v>
      </c>
      <c r="H22" s="37">
        <f>VLOOKUP(B22,[1]Brokers!$B$8:$M$58,12,0)</f>
        <v>0</v>
      </c>
      <c r="I22" s="37">
        <f>VLOOKUP(B22,[1]Brokers!$B$8:$R$58,17,0)</f>
        <v>0</v>
      </c>
      <c r="J22" s="37">
        <f>VLOOKUP(B22,[1]Brokers!$B$8:$W$58,22,0)</f>
        <v>0</v>
      </c>
      <c r="K22" s="15">
        <f>VLOOKUP(B22,[1]Brokers!$B$8:$AB$58,27,0)</f>
        <v>228215794.59</v>
      </c>
      <c r="L22" s="15">
        <v>0</v>
      </c>
      <c r="M22" s="15">
        <f>VLOOKUP(B22,[1]Brokers!$B$8:$AG$58,32,0)</f>
        <v>449990000</v>
      </c>
      <c r="N22" s="22">
        <f>VLOOKUP(B22,[1]Brokers!$B$8:$AI$58,34,0)</f>
        <v>7328205794.5900002</v>
      </c>
      <c r="O22" s="22">
        <v>38324556844.050003</v>
      </c>
      <c r="P22" s="26">
        <f t="shared" si="0"/>
        <v>2.4040367030630956E-2</v>
      </c>
      <c r="S22" s="19"/>
    </row>
    <row r="23" spans="1:19" x14ac:dyDescent="0.25">
      <c r="A23" s="25">
        <f t="shared" si="1"/>
        <v>8</v>
      </c>
      <c r="B23" s="11" t="s">
        <v>27</v>
      </c>
      <c r="C23" s="12" t="s">
        <v>28</v>
      </c>
      <c r="D23" s="13" t="s">
        <v>14</v>
      </c>
      <c r="E23" s="13" t="s">
        <v>14</v>
      </c>
      <c r="F23" s="13" t="s">
        <v>14</v>
      </c>
      <c r="G23" s="37">
        <f>VLOOKUP(B23,[1]Brokers!$B$8:$H$58,7,0)</f>
        <v>3400000</v>
      </c>
      <c r="H23" s="37">
        <f>VLOOKUP(B23,[1]Brokers!$B$8:$M$58,12,0)</f>
        <v>0</v>
      </c>
      <c r="I23" s="37">
        <f>VLOOKUP(B23,[1]Brokers!$B$8:$R$58,17,0)</f>
        <v>0</v>
      </c>
      <c r="J23" s="37">
        <f>VLOOKUP(B23,[1]Brokers!$B$8:$W$58,22,0)</f>
        <v>0</v>
      </c>
      <c r="K23" s="15">
        <f>VLOOKUP(B23,[1]Brokers!$B$8:$AB$58,27,0)</f>
        <v>1354757783.9100001</v>
      </c>
      <c r="L23" s="15">
        <v>0</v>
      </c>
      <c r="M23" s="15">
        <f>VLOOKUP(B23,[1]Brokers!$B$8:$AG$58,32,0)</f>
        <v>5500000</v>
      </c>
      <c r="N23" s="22">
        <f>VLOOKUP(B23,[1]Brokers!$B$8:$AI$58,34,0)</f>
        <v>1363657783.9100001</v>
      </c>
      <c r="O23" s="22">
        <v>28604515412.990002</v>
      </c>
      <c r="P23" s="26">
        <f t="shared" si="0"/>
        <v>1.7943144184546039E-2</v>
      </c>
      <c r="S23" s="19"/>
    </row>
    <row r="24" spans="1:19" x14ac:dyDescent="0.25">
      <c r="A24" s="25">
        <f t="shared" si="1"/>
        <v>9</v>
      </c>
      <c r="B24" s="11" t="s">
        <v>25</v>
      </c>
      <c r="C24" s="12" t="s">
        <v>26</v>
      </c>
      <c r="D24" s="13" t="s">
        <v>14</v>
      </c>
      <c r="E24" s="13" t="s">
        <v>14</v>
      </c>
      <c r="F24" s="13" t="s">
        <v>14</v>
      </c>
      <c r="G24" s="37">
        <f>VLOOKUP(B24,[1]Brokers!$B$8:$H$58,7,0)</f>
        <v>300000</v>
      </c>
      <c r="H24" s="37">
        <f>VLOOKUP(B24,[1]Brokers!$B$8:$M$58,12,0)</f>
        <v>0</v>
      </c>
      <c r="I24" s="37">
        <f>VLOOKUP(B24,[1]Brokers!$B$8:$R$58,17,0)</f>
        <v>0</v>
      </c>
      <c r="J24" s="37">
        <f>VLOOKUP(B24,[1]Brokers!$B$8:$W$58,22,0)</f>
        <v>0</v>
      </c>
      <c r="K24" s="15">
        <f>VLOOKUP(B24,[1]Brokers!$B$8:$AB$58,27,0)</f>
        <v>124277264.47999999</v>
      </c>
      <c r="L24" s="15">
        <v>0</v>
      </c>
      <c r="M24" s="15">
        <f>VLOOKUP(B24,[1]Brokers!$B$8:$AG$58,32,0)</f>
        <v>950000</v>
      </c>
      <c r="N24" s="22">
        <f>VLOOKUP(B24,[1]Brokers!$B$8:$AI$58,34,0)</f>
        <v>125527264.47999999</v>
      </c>
      <c r="O24" s="22">
        <v>11946860060.029999</v>
      </c>
      <c r="P24" s="26">
        <f t="shared" si="0"/>
        <v>7.4940697129364632E-3</v>
      </c>
      <c r="S24" s="19"/>
    </row>
    <row r="25" spans="1:19" s="7" customFormat="1" x14ac:dyDescent="0.25">
      <c r="A25" s="25">
        <f t="shared" si="1"/>
        <v>10</v>
      </c>
      <c r="B25" s="11" t="s">
        <v>38</v>
      </c>
      <c r="C25" s="12" t="s">
        <v>39</v>
      </c>
      <c r="D25" s="13" t="s">
        <v>14</v>
      </c>
      <c r="E25" s="13" t="s">
        <v>14</v>
      </c>
      <c r="F25" s="14"/>
      <c r="G25" s="37">
        <f>VLOOKUP(B25,[1]Brokers!$B$8:$H$58,7,0)</f>
        <v>0</v>
      </c>
      <c r="H25" s="37">
        <f>VLOOKUP(B25,[1]Brokers!$B$8:$M$58,12,0)</f>
        <v>0</v>
      </c>
      <c r="I25" s="37">
        <f>VLOOKUP(B25,[1]Brokers!$B$8:$R$58,17,0)</f>
        <v>0</v>
      </c>
      <c r="J25" s="37">
        <f>VLOOKUP(B25,[1]Brokers!$B$8:$W$58,22,0)</f>
        <v>10000000000</v>
      </c>
      <c r="K25" s="15">
        <f>VLOOKUP(B25,[1]Brokers!$B$8:$AB$58,27,0)</f>
        <v>11677900</v>
      </c>
      <c r="L25" s="15">
        <v>0</v>
      </c>
      <c r="M25" s="15">
        <f>VLOOKUP(B25,[1]Brokers!$B$8:$AG$58,32,0)</f>
        <v>0</v>
      </c>
      <c r="N25" s="22">
        <f>VLOOKUP(B25,[1]Brokers!$B$8:$AI$58,34,0)</f>
        <v>10011677900</v>
      </c>
      <c r="O25" s="22">
        <v>10338390904.879999</v>
      </c>
      <c r="P25" s="26">
        <f t="shared" si="0"/>
        <v>6.4851033469428996E-3</v>
      </c>
      <c r="Q25" s="22"/>
      <c r="S25" s="19"/>
    </row>
    <row r="26" spans="1:19" x14ac:dyDescent="0.25">
      <c r="A26" s="25">
        <f t="shared" si="1"/>
        <v>11</v>
      </c>
      <c r="B26" s="11" t="s">
        <v>69</v>
      </c>
      <c r="C26" s="12" t="s">
        <v>92</v>
      </c>
      <c r="D26" s="13" t="s">
        <v>14</v>
      </c>
      <c r="E26" s="13" t="s">
        <v>14</v>
      </c>
      <c r="F26" s="13" t="s">
        <v>14</v>
      </c>
      <c r="G26" s="37">
        <f>VLOOKUP(B26,[1]Brokers!$B$8:$H$58,7,0)</f>
        <v>0</v>
      </c>
      <c r="H26" s="37">
        <f>VLOOKUP(B26,[1]Brokers!$B$8:$M$58,12,0)</f>
        <v>0</v>
      </c>
      <c r="I26" s="37">
        <f>VLOOKUP(B26,[1]Brokers!$B$8:$R$58,17,0)</f>
        <v>0</v>
      </c>
      <c r="J26" s="37">
        <f>VLOOKUP(B26,[1]Brokers!$B$8:$W$58,22,0)</f>
        <v>0</v>
      </c>
      <c r="K26" s="15">
        <f>VLOOKUP(B26,[1]Brokers!$B$8:$AB$58,27,0)</f>
        <v>761350323.05999994</v>
      </c>
      <c r="L26" s="15">
        <v>0</v>
      </c>
      <c r="M26" s="15">
        <f>VLOOKUP(B26,[1]Brokers!$B$8:$AG$58,32,0)</f>
        <v>304000000</v>
      </c>
      <c r="N26" s="22">
        <f>VLOOKUP(B26,[1]Brokers!$B$8:$AI$58,34,0)</f>
        <v>1065350323.0599999</v>
      </c>
      <c r="O26" s="22">
        <v>6518344826.6299992</v>
      </c>
      <c r="P26" s="26">
        <f t="shared" si="0"/>
        <v>4.0888509866416978E-3</v>
      </c>
      <c r="S26" s="19"/>
    </row>
    <row r="27" spans="1:19" x14ac:dyDescent="0.25">
      <c r="A27" s="25">
        <f t="shared" si="1"/>
        <v>12</v>
      </c>
      <c r="B27" s="11" t="s">
        <v>98</v>
      </c>
      <c r="C27" s="12" t="s">
        <v>99</v>
      </c>
      <c r="D27" s="13" t="s">
        <v>14</v>
      </c>
      <c r="E27" s="13" t="s">
        <v>14</v>
      </c>
      <c r="F27" s="13" t="s">
        <v>14</v>
      </c>
      <c r="G27" s="37">
        <f>VLOOKUP(B27,[1]Brokers!$B$8:$H$58,7,0)</f>
        <v>0</v>
      </c>
      <c r="H27" s="37">
        <f>VLOOKUP(B27,[1]Brokers!$B$8:$M$58,12,0)</f>
        <v>0</v>
      </c>
      <c r="I27" s="37">
        <f>VLOOKUP(B27,[1]Brokers!$B$8:$R$58,17,0)</f>
        <v>0</v>
      </c>
      <c r="J27" s="37">
        <f>VLOOKUP(B27,[1]Brokers!$B$8:$W$58,22,0)</f>
        <v>0</v>
      </c>
      <c r="K27" s="15">
        <f>VLOOKUP(B27,[1]Brokers!$B$8:$AB$58,27,0)</f>
        <v>376514485.19</v>
      </c>
      <c r="L27" s="15">
        <v>0</v>
      </c>
      <c r="M27" s="15">
        <f>VLOOKUP(B27,[1]Brokers!$B$8:$AG$58,32,0)</f>
        <v>0</v>
      </c>
      <c r="N27" s="22">
        <f>VLOOKUP(B27,[1]Brokers!$B$8:$AI$58,34,0)</f>
        <v>376514485.19</v>
      </c>
      <c r="O27" s="22">
        <v>6413667084.6000004</v>
      </c>
      <c r="P27" s="26">
        <f t="shared" si="0"/>
        <v>4.0231883529267421E-3</v>
      </c>
      <c r="S27" s="19"/>
    </row>
    <row r="28" spans="1:19" x14ac:dyDescent="0.25">
      <c r="A28" s="25">
        <f t="shared" si="1"/>
        <v>13</v>
      </c>
      <c r="B28" s="11" t="s">
        <v>106</v>
      </c>
      <c r="C28" s="12" t="s">
        <v>105</v>
      </c>
      <c r="D28" s="13" t="s">
        <v>14</v>
      </c>
      <c r="E28" s="14"/>
      <c r="F28" s="14"/>
      <c r="G28" s="37">
        <f>VLOOKUP(B28,[1]Brokers!$B$8:$H$58,7,0)</f>
        <v>97500000</v>
      </c>
      <c r="H28" s="37">
        <f>VLOOKUP(B28,[1]Brokers!$B$8:$M$58,12,0)</f>
        <v>0</v>
      </c>
      <c r="I28" s="37">
        <f>VLOOKUP(B28,[1]Brokers!$B$8:$R$58,17,0)</f>
        <v>0</v>
      </c>
      <c r="J28" s="37">
        <f>VLOOKUP(B28,[1]Brokers!$B$8:$W$58,22,0)</f>
        <v>0</v>
      </c>
      <c r="K28" s="15">
        <f>VLOOKUP(B28,[1]Brokers!$B$8:$AB$58,27,0)</f>
        <v>147340743.13999999</v>
      </c>
      <c r="L28" s="15">
        <v>0</v>
      </c>
      <c r="M28" s="15">
        <f>VLOOKUP(B28,[1]Brokers!$B$8:$AG$58,32,0)</f>
        <v>0</v>
      </c>
      <c r="N28" s="22">
        <f>VLOOKUP(B28,[1]Brokers!$B$8:$AI$58,34,0)</f>
        <v>244840743.13999999</v>
      </c>
      <c r="O28" s="22">
        <v>4579179590.1100006</v>
      </c>
      <c r="P28" s="26">
        <f t="shared" si="0"/>
        <v>2.8724443832025596E-3</v>
      </c>
      <c r="S28" s="19"/>
    </row>
    <row r="29" spans="1:19" x14ac:dyDescent="0.25">
      <c r="A29" s="25">
        <f t="shared" si="1"/>
        <v>14</v>
      </c>
      <c r="B29" s="11" t="s">
        <v>71</v>
      </c>
      <c r="C29" s="12" t="s">
        <v>72</v>
      </c>
      <c r="D29" s="13" t="s">
        <v>14</v>
      </c>
      <c r="E29" s="13" t="s">
        <v>14</v>
      </c>
      <c r="F29" s="14"/>
      <c r="G29" s="37">
        <f>VLOOKUP(B29,[1]Brokers!$B$8:$H$58,7,0)</f>
        <v>0</v>
      </c>
      <c r="H29" s="37">
        <f>VLOOKUP(B29,[1]Brokers!$B$8:$M$58,12,0)</f>
        <v>0</v>
      </c>
      <c r="I29" s="37">
        <f>VLOOKUP(B29,[1]Brokers!$B$8:$R$58,17,0)</f>
        <v>0</v>
      </c>
      <c r="J29" s="37">
        <f>VLOOKUP(B29,[1]Brokers!$B$8:$W$58,22,0)</f>
        <v>0</v>
      </c>
      <c r="K29" s="15">
        <f>VLOOKUP(B29,[1]Brokers!$B$8:$AB$58,27,0)</f>
        <v>542158689.63999999</v>
      </c>
      <c r="L29" s="15">
        <v>0</v>
      </c>
      <c r="M29" s="15">
        <f>VLOOKUP(B29,[1]Brokers!$B$8:$AG$58,32,0)</f>
        <v>0</v>
      </c>
      <c r="N29" s="22">
        <f>VLOOKUP(B29,[1]Brokers!$B$8:$AI$58,34,0)</f>
        <v>542158689.63999999</v>
      </c>
      <c r="O29" s="22">
        <v>3384886504.1499996</v>
      </c>
      <c r="P29" s="26">
        <f t="shared" si="0"/>
        <v>2.1232838842187123E-3</v>
      </c>
      <c r="S29" s="19"/>
    </row>
    <row r="30" spans="1:19" x14ac:dyDescent="0.25">
      <c r="A30" s="25">
        <f t="shared" si="1"/>
        <v>15</v>
      </c>
      <c r="B30" s="11" t="s">
        <v>15</v>
      </c>
      <c r="C30" s="12" t="s">
        <v>16</v>
      </c>
      <c r="D30" s="13" t="s">
        <v>14</v>
      </c>
      <c r="E30" s="13" t="s">
        <v>14</v>
      </c>
      <c r="F30" s="13" t="s">
        <v>14</v>
      </c>
      <c r="G30" s="37">
        <f>VLOOKUP(B30,[1]Brokers!$B$8:$H$58,7,0)</f>
        <v>0</v>
      </c>
      <c r="H30" s="37">
        <f>VLOOKUP(B30,[1]Brokers!$B$8:$M$58,12,0)</f>
        <v>0</v>
      </c>
      <c r="I30" s="37">
        <f>VLOOKUP(B30,[1]Brokers!$B$8:$R$58,17,0)</f>
        <v>0</v>
      </c>
      <c r="J30" s="37">
        <f>VLOOKUP(B30,[1]Brokers!$B$8:$W$58,22,0)</f>
        <v>0</v>
      </c>
      <c r="K30" s="15">
        <f>VLOOKUP(B30,[1]Brokers!$B$8:$AB$58,27,0)</f>
        <v>220319552.78</v>
      </c>
      <c r="L30" s="15">
        <v>0</v>
      </c>
      <c r="M30" s="15">
        <f>VLOOKUP(B30,[1]Brokers!$B$8:$AG$58,32,0)</f>
        <v>0</v>
      </c>
      <c r="N30" s="22">
        <f>VLOOKUP(B30,[1]Brokers!$B$8:$AI$58,34,0)</f>
        <v>220319552.78</v>
      </c>
      <c r="O30" s="22">
        <v>3368576744.8800001</v>
      </c>
      <c r="P30" s="26">
        <f t="shared" si="0"/>
        <v>2.1130530392639351E-3</v>
      </c>
      <c r="S30" s="19"/>
    </row>
    <row r="31" spans="1:19" x14ac:dyDescent="0.25">
      <c r="A31" s="25">
        <f t="shared" si="1"/>
        <v>16</v>
      </c>
      <c r="B31" s="11" t="s">
        <v>21</v>
      </c>
      <c r="C31" s="12" t="s">
        <v>22</v>
      </c>
      <c r="D31" s="13" t="s">
        <v>14</v>
      </c>
      <c r="E31" s="13" t="s">
        <v>14</v>
      </c>
      <c r="F31" s="14" t="s">
        <v>14</v>
      </c>
      <c r="G31" s="37">
        <f>VLOOKUP(B31,[1]Brokers!$B$8:$H$58,7,0)</f>
        <v>0</v>
      </c>
      <c r="H31" s="37">
        <f>VLOOKUP(B31,[1]Brokers!$B$8:$M$58,12,0)</f>
        <v>0</v>
      </c>
      <c r="I31" s="37">
        <f>VLOOKUP(B31,[1]Brokers!$B$8:$R$58,17,0)</f>
        <v>0</v>
      </c>
      <c r="J31" s="37">
        <f>VLOOKUP(B31,[1]Brokers!$B$8:$W$58,22,0)</f>
        <v>0</v>
      </c>
      <c r="K31" s="15">
        <f>VLOOKUP(B31,[1]Brokers!$B$8:$AB$58,27,0)</f>
        <v>252683791.74000001</v>
      </c>
      <c r="L31" s="15">
        <v>0</v>
      </c>
      <c r="M31" s="15">
        <f>VLOOKUP(B31,[1]Brokers!$B$8:$AG$58,32,0)</f>
        <v>0</v>
      </c>
      <c r="N31" s="22">
        <f>VLOOKUP(B31,[1]Brokers!$B$8:$AI$58,34,0)</f>
        <v>252683791.74000001</v>
      </c>
      <c r="O31" s="22">
        <v>2281013185.29</v>
      </c>
      <c r="P31" s="26">
        <f t="shared" si="0"/>
        <v>1.4308422247182155E-3</v>
      </c>
      <c r="S31" s="19"/>
    </row>
    <row r="32" spans="1:19" x14ac:dyDescent="0.25">
      <c r="A32" s="25">
        <f t="shared" si="1"/>
        <v>17</v>
      </c>
      <c r="B32" s="11" t="s">
        <v>79</v>
      </c>
      <c r="C32" s="12" t="s">
        <v>80</v>
      </c>
      <c r="D32" s="13" t="s">
        <v>14</v>
      </c>
      <c r="E32" s="13" t="s">
        <v>14</v>
      </c>
      <c r="F32" s="13" t="s">
        <v>14</v>
      </c>
      <c r="G32" s="37">
        <f>VLOOKUP(B32,[1]Brokers!$B$8:$H$58,7,0)</f>
        <v>17000000</v>
      </c>
      <c r="H32" s="37">
        <f>VLOOKUP(B32,[1]Brokers!$B$8:$M$58,12,0)</f>
        <v>0</v>
      </c>
      <c r="I32" s="37">
        <f>VLOOKUP(B32,[1]Brokers!$B$8:$R$58,17,0)</f>
        <v>0</v>
      </c>
      <c r="J32" s="37">
        <f>VLOOKUP(B32,[1]Brokers!$B$8:$W$58,22,0)</f>
        <v>0</v>
      </c>
      <c r="K32" s="15">
        <f>VLOOKUP(B32,[1]Brokers!$B$8:$AB$58,27,0)</f>
        <v>108735629.44999999</v>
      </c>
      <c r="L32" s="15">
        <v>0</v>
      </c>
      <c r="M32" s="15">
        <f>VLOOKUP(B32,[1]Brokers!$B$8:$AG$58,32,0)</f>
        <v>0</v>
      </c>
      <c r="N32" s="22">
        <f>VLOOKUP(B32,[1]Brokers!$B$8:$AI$58,34,0)</f>
        <v>125735629.44999999</v>
      </c>
      <c r="O32" s="22">
        <v>1750814076.6600001</v>
      </c>
      <c r="P32" s="26">
        <f t="shared" si="0"/>
        <v>1.0982570046817455E-3</v>
      </c>
      <c r="S32" s="19"/>
    </row>
    <row r="33" spans="1:19" x14ac:dyDescent="0.25">
      <c r="A33" s="25">
        <f t="shared" si="1"/>
        <v>18</v>
      </c>
      <c r="B33" s="11" t="s">
        <v>36</v>
      </c>
      <c r="C33" s="12" t="s">
        <v>37</v>
      </c>
      <c r="D33" s="13" t="s">
        <v>14</v>
      </c>
      <c r="E33" s="13"/>
      <c r="F33" s="14"/>
      <c r="G33" s="37">
        <f>VLOOKUP(B33,[1]Brokers!$B$8:$H$58,7,0)</f>
        <v>0</v>
      </c>
      <c r="H33" s="37">
        <f>VLOOKUP(B33,[1]Brokers!$B$8:$M$58,12,0)</f>
        <v>0</v>
      </c>
      <c r="I33" s="37">
        <f>VLOOKUP(B33,[1]Brokers!$B$8:$R$58,17,0)</f>
        <v>0</v>
      </c>
      <c r="J33" s="37">
        <f>VLOOKUP(B33,[1]Brokers!$B$8:$W$58,22,0)</f>
        <v>0</v>
      </c>
      <c r="K33" s="15">
        <f>VLOOKUP(B33,[1]Brokers!$B$8:$AB$58,27,0)</f>
        <v>142797721.51999998</v>
      </c>
      <c r="L33" s="15">
        <v>0</v>
      </c>
      <c r="M33" s="15">
        <f>VLOOKUP(B33,[1]Brokers!$B$8:$AG$58,32,0)</f>
        <v>0</v>
      </c>
      <c r="N33" s="22">
        <f>VLOOKUP(B33,[1]Brokers!$B$8:$AI$58,34,0)</f>
        <v>142797721.51999998</v>
      </c>
      <c r="O33" s="22">
        <v>1732072446.1100001</v>
      </c>
      <c r="P33" s="26">
        <f t="shared" si="0"/>
        <v>1.0865006866893972E-3</v>
      </c>
      <c r="S33" s="19"/>
    </row>
    <row r="34" spans="1:19" x14ac:dyDescent="0.25">
      <c r="A34" s="25">
        <f t="shared" si="1"/>
        <v>19</v>
      </c>
      <c r="B34" s="11" t="s">
        <v>52</v>
      </c>
      <c r="C34" s="12" t="s">
        <v>53</v>
      </c>
      <c r="D34" s="13" t="s">
        <v>14</v>
      </c>
      <c r="E34" s="14"/>
      <c r="F34" s="14"/>
      <c r="G34" s="37">
        <f>VLOOKUP(B34,[1]Brokers!$B$8:$H$58,7,0)</f>
        <v>0</v>
      </c>
      <c r="H34" s="37">
        <f>VLOOKUP(B34,[1]Brokers!$B$8:$M$58,12,0)</f>
        <v>0</v>
      </c>
      <c r="I34" s="37">
        <f>VLOOKUP(B34,[1]Brokers!$B$8:$R$58,17,0)</f>
        <v>0</v>
      </c>
      <c r="J34" s="37">
        <f>VLOOKUP(B34,[1]Brokers!$B$8:$W$58,22,0)</f>
        <v>0</v>
      </c>
      <c r="K34" s="15">
        <f>VLOOKUP(B34,[1]Brokers!$B$8:$AB$58,27,0)</f>
        <v>11905170</v>
      </c>
      <c r="L34" s="15">
        <v>0</v>
      </c>
      <c r="M34" s="15">
        <f>VLOOKUP(B34,[1]Brokers!$B$8:$AG$58,32,0)</f>
        <v>0</v>
      </c>
      <c r="N34" s="22">
        <f>VLOOKUP(B34,[1]Brokers!$B$8:$AI$58,34,0)</f>
        <v>11905170</v>
      </c>
      <c r="O34" s="22">
        <v>1343087038.8099999</v>
      </c>
      <c r="P34" s="26">
        <f t="shared" si="0"/>
        <v>8.4249650944335803E-4</v>
      </c>
      <c r="S34" s="19"/>
    </row>
    <row r="35" spans="1:19" x14ac:dyDescent="0.25">
      <c r="A35" s="25">
        <f t="shared" si="1"/>
        <v>20</v>
      </c>
      <c r="B35" s="11" t="s">
        <v>40</v>
      </c>
      <c r="C35" s="12" t="s">
        <v>112</v>
      </c>
      <c r="D35" s="13" t="s">
        <v>14</v>
      </c>
      <c r="E35" s="14"/>
      <c r="F35" s="14"/>
      <c r="G35" s="37">
        <f>VLOOKUP(B35,[1]Brokers!$B$8:$H$58,7,0)</f>
        <v>0</v>
      </c>
      <c r="H35" s="37">
        <f>VLOOKUP(B35,[1]Brokers!$B$8:$M$58,12,0)</f>
        <v>0</v>
      </c>
      <c r="I35" s="37">
        <f>VLOOKUP(B35,[1]Brokers!$B$8:$R$58,17,0)</f>
        <v>0</v>
      </c>
      <c r="J35" s="37">
        <f>VLOOKUP(B35,[1]Brokers!$B$8:$W$58,22,0)</f>
        <v>0</v>
      </c>
      <c r="K35" s="15">
        <f>VLOOKUP(B35,[1]Brokers!$B$8:$AB$58,27,0)</f>
        <v>7916863.9800000004</v>
      </c>
      <c r="L35" s="15">
        <v>0</v>
      </c>
      <c r="M35" s="15">
        <f>VLOOKUP(B35,[1]Brokers!$B$8:$AG$58,32,0)</f>
        <v>0</v>
      </c>
      <c r="N35" s="22">
        <f>VLOOKUP(B35,[1]Brokers!$B$8:$AI$58,34,0)</f>
        <v>7916863.9800000004</v>
      </c>
      <c r="O35" s="22">
        <v>1271605750.3299999</v>
      </c>
      <c r="P35" s="26">
        <f t="shared" si="0"/>
        <v>7.9765746752372764E-4</v>
      </c>
      <c r="S35" s="19"/>
    </row>
    <row r="36" spans="1:19" x14ac:dyDescent="0.25">
      <c r="A36" s="25">
        <f t="shared" si="1"/>
        <v>21</v>
      </c>
      <c r="B36" s="11" t="s">
        <v>17</v>
      </c>
      <c r="C36" s="12" t="s">
        <v>18</v>
      </c>
      <c r="D36" s="13" t="s">
        <v>14</v>
      </c>
      <c r="E36" s="13" t="s">
        <v>14</v>
      </c>
      <c r="F36" s="13" t="s">
        <v>14</v>
      </c>
      <c r="G36" s="37">
        <f>VLOOKUP(B36,[1]Brokers!$B$8:$H$58,7,0)</f>
        <v>0</v>
      </c>
      <c r="H36" s="37">
        <f>VLOOKUP(B36,[1]Brokers!$B$8:$M$58,12,0)</f>
        <v>0</v>
      </c>
      <c r="I36" s="37">
        <f>VLOOKUP(B36,[1]Brokers!$B$8:$R$58,17,0)</f>
        <v>0</v>
      </c>
      <c r="J36" s="37">
        <f>VLOOKUP(B36,[1]Brokers!$B$8:$W$58,22,0)</f>
        <v>0</v>
      </c>
      <c r="K36" s="15">
        <f>VLOOKUP(B36,[1]Brokers!$B$8:$AB$58,27,0)</f>
        <v>13224787.9</v>
      </c>
      <c r="L36" s="15">
        <v>0</v>
      </c>
      <c r="M36" s="15">
        <f>VLOOKUP(B36,[1]Brokers!$B$8:$AG$58,32,0)</f>
        <v>0</v>
      </c>
      <c r="N36" s="22">
        <f>VLOOKUP(B36,[1]Brokers!$B$8:$AI$58,34,0)</f>
        <v>13224787.9</v>
      </c>
      <c r="O36" s="22">
        <v>809965188.81999993</v>
      </c>
      <c r="P36" s="26">
        <f t="shared" si="0"/>
        <v>5.0807790160501667E-4</v>
      </c>
      <c r="S36" s="19"/>
    </row>
    <row r="37" spans="1:19" x14ac:dyDescent="0.25">
      <c r="A37" s="25">
        <f t="shared" si="1"/>
        <v>22</v>
      </c>
      <c r="B37" s="11" t="s">
        <v>73</v>
      </c>
      <c r="C37" s="12" t="s">
        <v>74</v>
      </c>
      <c r="D37" s="13" t="s">
        <v>14</v>
      </c>
      <c r="E37" s="14"/>
      <c r="F37" s="14"/>
      <c r="G37" s="37">
        <f>VLOOKUP(B37,[1]Brokers!$B$8:$H$58,7,0)</f>
        <v>0</v>
      </c>
      <c r="H37" s="37">
        <f>VLOOKUP(B37,[1]Brokers!$B$8:$M$58,12,0)</f>
        <v>0</v>
      </c>
      <c r="I37" s="37">
        <f>VLOOKUP(B37,[1]Brokers!$B$8:$R$58,17,0)</f>
        <v>0</v>
      </c>
      <c r="J37" s="37">
        <f>VLOOKUP(B37,[1]Brokers!$B$8:$W$58,22,0)</f>
        <v>0</v>
      </c>
      <c r="K37" s="15">
        <f>VLOOKUP(B37,[1]Brokers!$B$8:$AB$58,27,0)</f>
        <v>353333876.64999998</v>
      </c>
      <c r="L37" s="15">
        <v>0</v>
      </c>
      <c r="M37" s="15">
        <f>VLOOKUP(B37,[1]Brokers!$B$8:$AG$58,32,0)</f>
        <v>0</v>
      </c>
      <c r="N37" s="22">
        <f>VLOOKUP(B37,[1]Brokers!$B$8:$AI$58,34,0)</f>
        <v>353333876.64999998</v>
      </c>
      <c r="O37" s="22">
        <v>693595628.44999993</v>
      </c>
      <c r="P37" s="26">
        <f t="shared" si="0"/>
        <v>4.3508118167236864E-4</v>
      </c>
      <c r="S37" s="19"/>
    </row>
    <row r="38" spans="1:19" x14ac:dyDescent="0.25">
      <c r="A38" s="25">
        <f t="shared" si="1"/>
        <v>23</v>
      </c>
      <c r="B38" s="11" t="s">
        <v>29</v>
      </c>
      <c r="C38" s="12" t="s">
        <v>30</v>
      </c>
      <c r="D38" s="13" t="s">
        <v>14</v>
      </c>
      <c r="E38" s="14"/>
      <c r="F38" s="14"/>
      <c r="G38" s="37">
        <f>VLOOKUP(B38,[1]Brokers!$B$8:$H$58,7,0)</f>
        <v>0</v>
      </c>
      <c r="H38" s="37">
        <f>VLOOKUP(B38,[1]Brokers!$B$8:$M$58,12,0)</f>
        <v>0</v>
      </c>
      <c r="I38" s="37">
        <f>VLOOKUP(B38,[1]Brokers!$B$8:$R$58,17,0)</f>
        <v>0</v>
      </c>
      <c r="J38" s="37">
        <f>VLOOKUP(B38,[1]Brokers!$B$8:$W$58,22,0)</f>
        <v>0</v>
      </c>
      <c r="K38" s="15">
        <f>VLOOKUP(B38,[1]Brokers!$B$8:$AB$58,27,0)</f>
        <v>45451767.620000005</v>
      </c>
      <c r="L38" s="15">
        <v>0</v>
      </c>
      <c r="M38" s="15">
        <f>VLOOKUP(B38,[1]Brokers!$B$8:$AG$58,32,0)</f>
        <v>0</v>
      </c>
      <c r="N38" s="22">
        <f>VLOOKUP(B38,[1]Brokers!$B$8:$AI$58,34,0)</f>
        <v>45451767.620000005</v>
      </c>
      <c r="O38" s="22">
        <v>622138445.91999996</v>
      </c>
      <c r="P38" s="26">
        <f t="shared" si="0"/>
        <v>3.9025726102049312E-4</v>
      </c>
      <c r="S38" s="19"/>
    </row>
    <row r="39" spans="1:19" x14ac:dyDescent="0.25">
      <c r="A39" s="25">
        <f t="shared" si="1"/>
        <v>24</v>
      </c>
      <c r="B39" s="11" t="s">
        <v>48</v>
      </c>
      <c r="C39" s="12" t="s">
        <v>49</v>
      </c>
      <c r="D39" s="13" t="s">
        <v>14</v>
      </c>
      <c r="E39" s="14"/>
      <c r="F39" s="14"/>
      <c r="G39" s="37">
        <f>VLOOKUP(B39,[1]Brokers!$B$8:$H$58,7,0)</f>
        <v>0</v>
      </c>
      <c r="H39" s="37">
        <f>VLOOKUP(B39,[1]Brokers!$B$8:$M$58,12,0)</f>
        <v>0</v>
      </c>
      <c r="I39" s="37">
        <f>VLOOKUP(B39,[1]Brokers!$B$8:$R$58,17,0)</f>
        <v>0</v>
      </c>
      <c r="J39" s="37">
        <f>VLOOKUP(B39,[1]Brokers!$B$8:$W$58,22,0)</f>
        <v>0</v>
      </c>
      <c r="K39" s="15">
        <f>VLOOKUP(B39,[1]Brokers!$B$8:$AB$58,27,0)</f>
        <v>328478192.49000001</v>
      </c>
      <c r="L39" s="15">
        <v>0</v>
      </c>
      <c r="M39" s="15">
        <f>VLOOKUP(B39,[1]Brokers!$B$8:$AG$58,32,0)</f>
        <v>0</v>
      </c>
      <c r="N39" s="22">
        <f>VLOOKUP(B39,[1]Brokers!$B$8:$AI$58,34,0)</f>
        <v>328478192.49000001</v>
      </c>
      <c r="O39" s="22">
        <v>400861384.66000003</v>
      </c>
      <c r="P39" s="26">
        <f t="shared" si="0"/>
        <v>2.5145378340179001E-4</v>
      </c>
      <c r="Q39" s="1"/>
      <c r="S39" s="19"/>
    </row>
    <row r="40" spans="1:19" x14ac:dyDescent="0.25">
      <c r="A40" s="25">
        <f t="shared" si="1"/>
        <v>25</v>
      </c>
      <c r="B40" s="11" t="s">
        <v>41</v>
      </c>
      <c r="C40" s="12" t="s">
        <v>119</v>
      </c>
      <c r="D40" s="13" t="s">
        <v>14</v>
      </c>
      <c r="E40" s="14"/>
      <c r="F40" s="14"/>
      <c r="G40" s="37">
        <f>VLOOKUP(B40,[1]Brokers!$B$8:$H$58,7,0)</f>
        <v>0</v>
      </c>
      <c r="H40" s="37">
        <f>VLOOKUP(B40,[1]Brokers!$B$8:$M$58,12,0)</f>
        <v>0</v>
      </c>
      <c r="I40" s="37">
        <f>VLOOKUP(B40,[1]Brokers!$B$8:$R$58,17,0)</f>
        <v>0</v>
      </c>
      <c r="J40" s="37">
        <f>VLOOKUP(B40,[1]Brokers!$B$8:$W$58,22,0)</f>
        <v>0</v>
      </c>
      <c r="K40" s="15">
        <f>VLOOKUP(B40,[1]Brokers!$B$8:$AB$58,27,0)</f>
        <v>12835072.870000001</v>
      </c>
      <c r="L40" s="15">
        <v>0</v>
      </c>
      <c r="M40" s="15">
        <f>VLOOKUP(B40,[1]Brokers!$B$8:$AG$58,32,0)</f>
        <v>0</v>
      </c>
      <c r="N40" s="22">
        <f>VLOOKUP(B40,[1]Brokers!$B$8:$AI$58,34,0)</f>
        <v>12835072.870000001</v>
      </c>
      <c r="O40" s="22">
        <v>258062062.87</v>
      </c>
      <c r="P40" s="26">
        <f t="shared" si="0"/>
        <v>1.6187810685773751E-4</v>
      </c>
      <c r="S40" s="19"/>
    </row>
    <row r="41" spans="1:19" x14ac:dyDescent="0.25">
      <c r="A41" s="25">
        <f t="shared" si="1"/>
        <v>26</v>
      </c>
      <c r="B41" s="11" t="s">
        <v>67</v>
      </c>
      <c r="C41" s="12" t="s">
        <v>68</v>
      </c>
      <c r="D41" s="13" t="s">
        <v>14</v>
      </c>
      <c r="E41" s="14"/>
      <c r="F41" s="14"/>
      <c r="G41" s="37">
        <f>VLOOKUP(B41,[1]Brokers!$B$8:$H$58,7,0)</f>
        <v>0</v>
      </c>
      <c r="H41" s="37">
        <f>VLOOKUP(B41,[1]Brokers!$B$8:$M$58,12,0)</f>
        <v>0</v>
      </c>
      <c r="I41" s="37">
        <f>VLOOKUP(B41,[1]Brokers!$B$8:$R$58,17,0)</f>
        <v>0</v>
      </c>
      <c r="J41" s="37">
        <f>VLOOKUP(B41,[1]Brokers!$B$8:$W$58,22,0)</f>
        <v>0</v>
      </c>
      <c r="K41" s="15">
        <f>VLOOKUP(B41,[1]Brokers!$B$8:$AB$58,27,0)</f>
        <v>32831139.84</v>
      </c>
      <c r="L41" s="15">
        <v>0</v>
      </c>
      <c r="M41" s="15">
        <f>VLOOKUP(B41,[1]Brokers!$B$8:$AG$58,32,0)</f>
        <v>0</v>
      </c>
      <c r="N41" s="22">
        <f>VLOOKUP(B41,[1]Brokers!$B$8:$AI$58,34,0)</f>
        <v>32831139.84</v>
      </c>
      <c r="O41" s="22">
        <v>206379628.78999999</v>
      </c>
      <c r="P41" s="26">
        <f t="shared" si="0"/>
        <v>1.2945856214191943E-4</v>
      </c>
      <c r="S41" s="19"/>
    </row>
    <row r="42" spans="1:19" x14ac:dyDescent="0.25">
      <c r="A42" s="25">
        <v>27</v>
      </c>
      <c r="B42" s="11" t="s">
        <v>32</v>
      </c>
      <c r="C42" s="12" t="s">
        <v>33</v>
      </c>
      <c r="D42" s="13" t="s">
        <v>14</v>
      </c>
      <c r="E42" s="14"/>
      <c r="F42" s="14"/>
      <c r="G42" s="37">
        <f>VLOOKUP(B42,[1]Brokers!$B$8:$H$58,7,0)</f>
        <v>0</v>
      </c>
      <c r="H42" s="37">
        <f>VLOOKUP(B42,[1]Brokers!$B$8:$M$58,12,0)</f>
        <v>0</v>
      </c>
      <c r="I42" s="37">
        <f>VLOOKUP(B42,[1]Brokers!$B$8:$R$58,17,0)</f>
        <v>0</v>
      </c>
      <c r="J42" s="37">
        <f>VLOOKUP(B42,[1]Brokers!$B$8:$W$58,22,0)</f>
        <v>0</v>
      </c>
      <c r="K42" s="15">
        <f>VLOOKUP(B42,[1]Brokers!$B$8:$AB$58,27,0)</f>
        <v>5349897.99</v>
      </c>
      <c r="L42" s="15">
        <v>0</v>
      </c>
      <c r="M42" s="15">
        <f>VLOOKUP(B42,[1]Brokers!$B$8:$AG$58,32,0)</f>
        <v>0</v>
      </c>
      <c r="N42" s="22">
        <f>VLOOKUP(B42,[1]Brokers!$B$8:$AI$58,34,0)</f>
        <v>5349897.99</v>
      </c>
      <c r="O42" s="22">
        <v>144419720.98000002</v>
      </c>
      <c r="P42" s="26">
        <f t="shared" si="0"/>
        <v>9.059212642558024E-5</v>
      </c>
      <c r="S42" s="19"/>
    </row>
    <row r="43" spans="1:19" x14ac:dyDescent="0.25">
      <c r="A43" s="25">
        <f t="shared" si="1"/>
        <v>28</v>
      </c>
      <c r="B43" s="11" t="s">
        <v>57</v>
      </c>
      <c r="C43" s="12" t="s">
        <v>58</v>
      </c>
      <c r="D43" s="13" t="s">
        <v>14</v>
      </c>
      <c r="E43" s="14"/>
      <c r="F43" s="14"/>
      <c r="G43" s="37">
        <f>VLOOKUP(B43,[1]Brokers!$B$8:$H$58,7,0)</f>
        <v>0</v>
      </c>
      <c r="H43" s="37">
        <f>VLOOKUP(B43,[1]Brokers!$B$8:$M$58,12,0)</f>
        <v>0</v>
      </c>
      <c r="I43" s="37">
        <f>VLOOKUP(B43,[1]Brokers!$B$8:$R$58,17,0)</f>
        <v>0</v>
      </c>
      <c r="J43" s="37">
        <f>VLOOKUP(B43,[1]Brokers!$B$8:$W$58,22,0)</f>
        <v>0</v>
      </c>
      <c r="K43" s="15">
        <f>VLOOKUP(B43,[1]Brokers!$B$8:$AB$58,27,0)</f>
        <v>22343938</v>
      </c>
      <c r="L43" s="15">
        <v>0</v>
      </c>
      <c r="M43" s="15">
        <f>VLOOKUP(B43,[1]Brokers!$B$8:$AG$58,32,0)</f>
        <v>0</v>
      </c>
      <c r="N43" s="22">
        <f>VLOOKUP(B43,[1]Brokers!$B$8:$AI$58,34,0)</f>
        <v>22343938</v>
      </c>
      <c r="O43" s="22">
        <v>130834650.03</v>
      </c>
      <c r="P43" s="26">
        <f t="shared" si="0"/>
        <v>8.2070433843351034E-5</v>
      </c>
      <c r="S43" s="19"/>
    </row>
    <row r="44" spans="1:19" x14ac:dyDescent="0.25">
      <c r="A44" s="25">
        <f t="shared" si="1"/>
        <v>29</v>
      </c>
      <c r="B44" s="11" t="s">
        <v>46</v>
      </c>
      <c r="C44" s="12" t="s">
        <v>47</v>
      </c>
      <c r="D44" s="13" t="s">
        <v>14</v>
      </c>
      <c r="E44" s="14"/>
      <c r="F44" s="14"/>
      <c r="G44" s="37">
        <f>VLOOKUP(B44,[1]Brokers!$B$8:$H$58,7,0)</f>
        <v>0</v>
      </c>
      <c r="H44" s="37">
        <f>VLOOKUP(B44,[1]Brokers!$B$8:$M$58,12,0)</f>
        <v>0</v>
      </c>
      <c r="I44" s="37">
        <f>VLOOKUP(B44,[1]Brokers!$B$8:$R$58,17,0)</f>
        <v>0</v>
      </c>
      <c r="J44" s="37">
        <f>VLOOKUP(B44,[1]Brokers!$B$8:$W$58,22,0)</f>
        <v>0</v>
      </c>
      <c r="K44" s="15">
        <f>VLOOKUP(B44,[1]Brokers!$B$8:$AB$58,27,0)</f>
        <v>3712039.1</v>
      </c>
      <c r="L44" s="15">
        <v>0</v>
      </c>
      <c r="M44" s="15">
        <f>VLOOKUP(B44,[1]Brokers!$B$8:$AG$58,32,0)</f>
        <v>0</v>
      </c>
      <c r="N44" s="22">
        <f>VLOOKUP(B44,[1]Brokers!$B$8:$AI$58,34,0)</f>
        <v>3712039.1</v>
      </c>
      <c r="O44" s="22">
        <v>84779120.099999994</v>
      </c>
      <c r="P44" s="26">
        <f t="shared" si="0"/>
        <v>5.3180553973042646E-5</v>
      </c>
      <c r="S44" s="19"/>
    </row>
    <row r="45" spans="1:19" x14ac:dyDescent="0.25">
      <c r="A45" s="25">
        <f t="shared" si="1"/>
        <v>30</v>
      </c>
      <c r="B45" s="11" t="s">
        <v>84</v>
      </c>
      <c r="C45" s="12" t="s">
        <v>85</v>
      </c>
      <c r="D45" s="13" t="s">
        <v>14</v>
      </c>
      <c r="E45" s="14"/>
      <c r="F45" s="14"/>
      <c r="G45" s="37">
        <f>VLOOKUP(B45,[1]Brokers!$B$8:$H$58,7,0)</f>
        <v>0</v>
      </c>
      <c r="H45" s="37">
        <f>VLOOKUP(B45,[1]Brokers!$B$8:$M$58,12,0)</f>
        <v>0</v>
      </c>
      <c r="I45" s="37">
        <f>VLOOKUP(B45,[1]Brokers!$B$8:$R$58,17,0)</f>
        <v>0</v>
      </c>
      <c r="J45" s="37">
        <f>VLOOKUP(B45,[1]Brokers!$B$8:$W$58,22,0)</f>
        <v>0</v>
      </c>
      <c r="K45" s="15">
        <f>VLOOKUP(B45,[1]Brokers!$B$8:$AB$58,27,0)</f>
        <v>14172317.380000001</v>
      </c>
      <c r="L45" s="15">
        <v>0</v>
      </c>
      <c r="M45" s="15">
        <f>VLOOKUP(B45,[1]Brokers!$B$8:$AG$58,32,0)</f>
        <v>0</v>
      </c>
      <c r="N45" s="22">
        <f>VLOOKUP(B45,[1]Brokers!$B$8:$AI$58,34,0)</f>
        <v>14172317.380000001</v>
      </c>
      <c r="O45" s="22">
        <v>82072570.159999996</v>
      </c>
      <c r="P45" s="26">
        <f t="shared" si="0"/>
        <v>5.1482779509293464E-5</v>
      </c>
      <c r="S45" s="19"/>
    </row>
    <row r="46" spans="1:19" x14ac:dyDescent="0.25">
      <c r="A46" s="25">
        <f t="shared" si="1"/>
        <v>31</v>
      </c>
      <c r="B46" s="11" t="s">
        <v>63</v>
      </c>
      <c r="C46" s="12" t="s">
        <v>64</v>
      </c>
      <c r="D46" s="13" t="s">
        <v>14</v>
      </c>
      <c r="E46" s="14"/>
      <c r="F46" s="14"/>
      <c r="G46" s="37">
        <f>VLOOKUP(B46,[1]Brokers!$B$8:$H$58,7,0)</f>
        <v>0</v>
      </c>
      <c r="H46" s="37">
        <f>VLOOKUP(B46,[1]Brokers!$B$8:$M$58,12,0)</f>
        <v>0</v>
      </c>
      <c r="I46" s="37">
        <f>VLOOKUP(B46,[1]Brokers!$B$8:$R$58,17,0)</f>
        <v>0</v>
      </c>
      <c r="J46" s="37">
        <f>VLOOKUP(B46,[1]Brokers!$B$8:$W$58,22,0)</f>
        <v>0</v>
      </c>
      <c r="K46" s="15">
        <f>VLOOKUP(B46,[1]Brokers!$B$8:$AB$58,27,0)</f>
        <v>34601634</v>
      </c>
      <c r="L46" s="15">
        <v>0</v>
      </c>
      <c r="M46" s="15">
        <f>VLOOKUP(B46,[1]Brokers!$B$8:$AG$58,32,0)</f>
        <v>0</v>
      </c>
      <c r="N46" s="22">
        <f>VLOOKUP(B46,[1]Brokers!$B$8:$AI$58,34,0)</f>
        <v>34601634</v>
      </c>
      <c r="O46" s="22">
        <v>79817340.900000006</v>
      </c>
      <c r="P46" s="26">
        <f t="shared" si="0"/>
        <v>5.0068111118756411E-5</v>
      </c>
      <c r="S46" s="19"/>
    </row>
    <row r="47" spans="1:19" x14ac:dyDescent="0.25">
      <c r="A47" s="25">
        <f t="shared" si="1"/>
        <v>32</v>
      </c>
      <c r="B47" s="11" t="s">
        <v>86</v>
      </c>
      <c r="C47" s="12" t="s">
        <v>87</v>
      </c>
      <c r="D47" s="13" t="s">
        <v>14</v>
      </c>
      <c r="E47" s="14"/>
      <c r="F47" s="14"/>
      <c r="G47" s="37">
        <f>VLOOKUP(B47,[1]Brokers!$B$8:$H$58,7,0)</f>
        <v>0</v>
      </c>
      <c r="H47" s="37">
        <f>VLOOKUP(B47,[1]Brokers!$B$8:$M$58,12,0)</f>
        <v>0</v>
      </c>
      <c r="I47" s="37">
        <f>VLOOKUP(B47,[1]Brokers!$B$8:$R$58,17,0)</f>
        <v>0</v>
      </c>
      <c r="J47" s="37">
        <f>VLOOKUP(B47,[1]Brokers!$B$8:$W$58,22,0)</f>
        <v>0</v>
      </c>
      <c r="K47" s="15">
        <f>VLOOKUP(B47,[1]Brokers!$B$8:$AB$58,27,0)</f>
        <v>0</v>
      </c>
      <c r="L47" s="15">
        <v>0</v>
      </c>
      <c r="M47" s="15">
        <f>VLOOKUP(B47,[1]Brokers!$B$8:$AG$58,32,0)</f>
        <v>0</v>
      </c>
      <c r="N47" s="22">
        <f>VLOOKUP(B47,[1]Brokers!$B$8:$AI$58,34,0)</f>
        <v>0</v>
      </c>
      <c r="O47" s="22">
        <v>74753823</v>
      </c>
      <c r="P47" s="26">
        <f t="shared" si="0"/>
        <v>4.6891849243700477E-5</v>
      </c>
      <c r="S47" s="19"/>
    </row>
    <row r="48" spans="1:19" x14ac:dyDescent="0.25">
      <c r="A48" s="25">
        <f t="shared" si="1"/>
        <v>33</v>
      </c>
      <c r="B48" s="11" t="s">
        <v>34</v>
      </c>
      <c r="C48" s="12" t="s">
        <v>35</v>
      </c>
      <c r="D48" s="13" t="s">
        <v>14</v>
      </c>
      <c r="E48" s="13" t="s">
        <v>14</v>
      </c>
      <c r="F48" s="13" t="s">
        <v>14</v>
      </c>
      <c r="G48" s="37">
        <f>VLOOKUP(B48,[1]Brokers!$B$8:$H$58,7,0)</f>
        <v>0</v>
      </c>
      <c r="H48" s="37">
        <f>VLOOKUP(B48,[1]Brokers!$B$8:$M$58,12,0)</f>
        <v>0</v>
      </c>
      <c r="I48" s="37">
        <f>VLOOKUP(B48,[1]Brokers!$B$8:$R$58,17,0)</f>
        <v>0</v>
      </c>
      <c r="J48" s="37">
        <f>VLOOKUP(B48,[1]Brokers!$B$8:$W$58,22,0)</f>
        <v>0</v>
      </c>
      <c r="K48" s="15">
        <f>VLOOKUP(B48,[1]Brokers!$B$8:$AB$58,27,0)</f>
        <v>15079531.65</v>
      </c>
      <c r="L48" s="15">
        <v>0</v>
      </c>
      <c r="M48" s="15">
        <f>VLOOKUP(B48,[1]Brokers!$B$8:$AG$58,32,0)</f>
        <v>0</v>
      </c>
      <c r="N48" s="22">
        <f>VLOOKUP(B48,[1]Brokers!$B$8:$AI$58,34,0)</f>
        <v>15079531.65</v>
      </c>
      <c r="O48" s="22">
        <v>45508095.609999999</v>
      </c>
      <c r="P48" s="26">
        <f t="shared" ref="P48:P66" si="2">O48/$O$67</f>
        <v>2.8546483284366977E-5</v>
      </c>
      <c r="S48" s="19"/>
    </row>
    <row r="49" spans="1:19" x14ac:dyDescent="0.25">
      <c r="A49" s="25">
        <f t="shared" si="1"/>
        <v>34</v>
      </c>
      <c r="B49" s="11" t="s">
        <v>108</v>
      </c>
      <c r="C49" s="12" t="s">
        <v>118</v>
      </c>
      <c r="D49" s="13" t="s">
        <v>14</v>
      </c>
      <c r="E49" s="14"/>
      <c r="F49" s="14"/>
      <c r="G49" s="37">
        <f>VLOOKUP(B49,[1]Brokers!$B$8:$H$58,7,0)</f>
        <v>0</v>
      </c>
      <c r="H49" s="37">
        <f>VLOOKUP(B49,[1]Brokers!$B$8:$M$58,12,0)</f>
        <v>0</v>
      </c>
      <c r="I49" s="37">
        <f>VLOOKUP(B49,[1]Brokers!$B$8:$R$58,17,0)</f>
        <v>0</v>
      </c>
      <c r="J49" s="37">
        <f>VLOOKUP(B49,[1]Brokers!$B$8:$W$58,22,0)</f>
        <v>0</v>
      </c>
      <c r="K49" s="15">
        <f>VLOOKUP(B49,[1]Brokers!$B$8:$AB$58,27,0)</f>
        <v>22215660.800000001</v>
      </c>
      <c r="L49" s="15"/>
      <c r="M49" s="15">
        <f>VLOOKUP(B49,[1]Brokers!$B$8:$AG$58,32,0)</f>
        <v>0</v>
      </c>
      <c r="N49" s="22">
        <f>VLOOKUP(B49,[1]Brokers!$B$8:$AI$58,34,0)</f>
        <v>22215660.800000001</v>
      </c>
      <c r="O49" s="22">
        <v>43487674.829999998</v>
      </c>
      <c r="P49" s="26">
        <f t="shared" si="2"/>
        <v>2.7279106408877949E-5</v>
      </c>
      <c r="S49" s="19"/>
    </row>
    <row r="50" spans="1:19" x14ac:dyDescent="0.25">
      <c r="A50" s="25">
        <f t="shared" si="1"/>
        <v>35</v>
      </c>
      <c r="B50" s="11" t="s">
        <v>61</v>
      </c>
      <c r="C50" s="12" t="s">
        <v>62</v>
      </c>
      <c r="D50" s="13" t="s">
        <v>14</v>
      </c>
      <c r="E50" s="14"/>
      <c r="F50" s="14"/>
      <c r="G50" s="37">
        <f>VLOOKUP(B50,[1]Brokers!$B$8:$H$58,7,0)</f>
        <v>0</v>
      </c>
      <c r="H50" s="37">
        <f>VLOOKUP(B50,[1]Brokers!$B$8:$M$58,12,0)</f>
        <v>0</v>
      </c>
      <c r="I50" s="37">
        <f>VLOOKUP(B50,[1]Brokers!$B$8:$R$58,17,0)</f>
        <v>0</v>
      </c>
      <c r="J50" s="37">
        <f>VLOOKUP(B50,[1]Brokers!$B$8:$W$58,22,0)</f>
        <v>0</v>
      </c>
      <c r="K50" s="15">
        <f>VLOOKUP(B50,[1]Brokers!$B$8:$AB$58,27,0)</f>
        <v>320809</v>
      </c>
      <c r="L50" s="15">
        <v>0</v>
      </c>
      <c r="M50" s="15">
        <f>VLOOKUP(B50,[1]Brokers!$B$8:$AG$58,32,0)</f>
        <v>0</v>
      </c>
      <c r="N50" s="22">
        <f>VLOOKUP(B50,[1]Brokers!$B$8:$AI$58,34,0)</f>
        <v>320809</v>
      </c>
      <c r="O50" s="22">
        <v>38704241.590000004</v>
      </c>
      <c r="P50" s="26">
        <f t="shared" si="2"/>
        <v>2.4278537055289363E-5</v>
      </c>
      <c r="S50" s="19"/>
    </row>
    <row r="51" spans="1:19" x14ac:dyDescent="0.25">
      <c r="A51" s="25">
        <f t="shared" si="1"/>
        <v>36</v>
      </c>
      <c r="B51" s="11" t="s">
        <v>82</v>
      </c>
      <c r="C51" s="12" t="s">
        <v>83</v>
      </c>
      <c r="D51" s="13" t="s">
        <v>14</v>
      </c>
      <c r="E51" s="13" t="s">
        <v>14</v>
      </c>
      <c r="F51" s="13" t="s">
        <v>14</v>
      </c>
      <c r="G51" s="37">
        <f>VLOOKUP(B51,[1]Brokers!$B$8:$H$58,7,0)</f>
        <v>0</v>
      </c>
      <c r="H51" s="37">
        <f>VLOOKUP(B51,[1]Brokers!$B$8:$M$58,12,0)</f>
        <v>0</v>
      </c>
      <c r="I51" s="37">
        <f>VLOOKUP(B51,[1]Brokers!$B$8:$R$58,17,0)</f>
        <v>0</v>
      </c>
      <c r="J51" s="37">
        <f>VLOOKUP(B51,[1]Brokers!$B$8:$W$58,22,0)</f>
        <v>0</v>
      </c>
      <c r="K51" s="15">
        <f>VLOOKUP(B51,[1]Brokers!$B$8:$AB$58,27,0)</f>
        <v>2114284.7200000002</v>
      </c>
      <c r="L51" s="15">
        <v>0</v>
      </c>
      <c r="M51" s="15">
        <f>VLOOKUP(B51,[1]Brokers!$B$8:$AG$58,32,0)</f>
        <v>0</v>
      </c>
      <c r="N51" s="22">
        <f>VLOOKUP(B51,[1]Brokers!$B$8:$AI$58,34,0)</f>
        <v>2114284.7200000002</v>
      </c>
      <c r="O51" s="22">
        <v>29181093.479999997</v>
      </c>
      <c r="P51" s="26">
        <f t="shared" si="2"/>
        <v>1.8304822165824092E-5</v>
      </c>
      <c r="S51" s="19"/>
    </row>
    <row r="52" spans="1:19" x14ac:dyDescent="0.25">
      <c r="A52" s="25">
        <f t="shared" si="1"/>
        <v>37</v>
      </c>
      <c r="B52" s="11" t="s">
        <v>42</v>
      </c>
      <c r="C52" s="12" t="s">
        <v>43</v>
      </c>
      <c r="D52" s="13" t="s">
        <v>14</v>
      </c>
      <c r="E52" s="14"/>
      <c r="F52" s="14"/>
      <c r="G52" s="37">
        <f>VLOOKUP(B52,[1]Brokers!$B$8:$H$58,7,0)</f>
        <v>0</v>
      </c>
      <c r="H52" s="37">
        <f>VLOOKUP(B52,[1]Brokers!$B$8:$M$58,12,0)</f>
        <v>0</v>
      </c>
      <c r="I52" s="37">
        <f>VLOOKUP(B52,[1]Brokers!$B$8:$R$58,17,0)</f>
        <v>0</v>
      </c>
      <c r="J52" s="37">
        <f>VLOOKUP(B52,[1]Brokers!$B$8:$W$58,22,0)</f>
        <v>0</v>
      </c>
      <c r="K52" s="15">
        <f>VLOOKUP(B52,[1]Brokers!$B$8:$AB$58,27,0)</f>
        <v>3568176.41</v>
      </c>
      <c r="L52" s="15">
        <v>0</v>
      </c>
      <c r="M52" s="15">
        <f>VLOOKUP(B52,[1]Brokers!$B$8:$AG$58,32,0)</f>
        <v>0</v>
      </c>
      <c r="N52" s="22">
        <f>VLOOKUP(B52,[1]Brokers!$B$8:$AI$58,34,0)</f>
        <v>3568176.41</v>
      </c>
      <c r="O52" s="22">
        <v>20386600.41</v>
      </c>
      <c r="P52" s="26">
        <f t="shared" si="2"/>
        <v>1.2788180652878213E-5</v>
      </c>
      <c r="S52" s="19"/>
    </row>
    <row r="53" spans="1:19" x14ac:dyDescent="0.25">
      <c r="A53" s="25">
        <f t="shared" si="1"/>
        <v>38</v>
      </c>
      <c r="B53" s="11" t="s">
        <v>96</v>
      </c>
      <c r="C53" s="12" t="s">
        <v>97</v>
      </c>
      <c r="D53" s="13" t="s">
        <v>14</v>
      </c>
      <c r="E53" s="14"/>
      <c r="F53" s="14"/>
      <c r="G53" s="37">
        <f>VLOOKUP(B53,[1]Brokers!$B$8:$H$58,7,0)</f>
        <v>0</v>
      </c>
      <c r="H53" s="37">
        <f>VLOOKUP(B53,[1]Brokers!$B$8:$M$58,12,0)</f>
        <v>0</v>
      </c>
      <c r="I53" s="37">
        <f>VLOOKUP(B53,[1]Brokers!$B$8:$R$58,17,0)</f>
        <v>0</v>
      </c>
      <c r="J53" s="37">
        <f>VLOOKUP(B53,[1]Brokers!$B$8:$W$58,22,0)</f>
        <v>0</v>
      </c>
      <c r="K53" s="15">
        <f>VLOOKUP(B53,[1]Brokers!$B$8:$AB$58,27,0)</f>
        <v>0</v>
      </c>
      <c r="L53" s="15">
        <v>0</v>
      </c>
      <c r="M53" s="15">
        <f>VLOOKUP(B53,[1]Brokers!$B$8:$AG$58,32,0)</f>
        <v>0</v>
      </c>
      <c r="N53" s="22">
        <f>VLOOKUP(B53,[1]Brokers!$B$8:$AI$58,34,0)</f>
        <v>0</v>
      </c>
      <c r="O53" s="22">
        <v>10726425.23</v>
      </c>
      <c r="P53" s="26">
        <f t="shared" si="2"/>
        <v>6.728510925909238E-6</v>
      </c>
      <c r="S53" s="19"/>
    </row>
    <row r="54" spans="1:19" x14ac:dyDescent="0.25">
      <c r="A54" s="25">
        <f t="shared" si="1"/>
        <v>39</v>
      </c>
      <c r="B54" s="11" t="s">
        <v>59</v>
      </c>
      <c r="C54" s="12" t="s">
        <v>60</v>
      </c>
      <c r="D54" s="13" t="s">
        <v>14</v>
      </c>
      <c r="E54" s="14"/>
      <c r="F54" s="14"/>
      <c r="G54" s="37">
        <f>VLOOKUP(B54,[1]Brokers!$B$8:$H$58,7,0)</f>
        <v>0</v>
      </c>
      <c r="H54" s="37">
        <f>VLOOKUP(B54,[1]Brokers!$B$8:$M$58,12,0)</f>
        <v>0</v>
      </c>
      <c r="I54" s="37">
        <f>VLOOKUP(B54,[1]Brokers!$B$8:$R$58,17,0)</f>
        <v>0</v>
      </c>
      <c r="J54" s="37">
        <f>VLOOKUP(B54,[1]Brokers!$B$8:$W$58,22,0)</f>
        <v>0</v>
      </c>
      <c r="K54" s="15">
        <f>VLOOKUP(B54,[1]Brokers!$B$8:$AB$58,27,0)</f>
        <v>0</v>
      </c>
      <c r="L54" s="15">
        <v>0</v>
      </c>
      <c r="M54" s="15">
        <f>VLOOKUP(B54,[1]Brokers!$B$8:$AG$58,32,0)</f>
        <v>0</v>
      </c>
      <c r="N54" s="22">
        <f>VLOOKUP(B54,[1]Brokers!$B$8:$AI$58,34,0)</f>
        <v>0</v>
      </c>
      <c r="O54" s="22">
        <v>10504236</v>
      </c>
      <c r="P54" s="26">
        <f t="shared" si="2"/>
        <v>6.5891352597746254E-6</v>
      </c>
      <c r="S54" s="19"/>
    </row>
    <row r="55" spans="1:19" s="17" customFormat="1" x14ac:dyDescent="0.25">
      <c r="A55" s="25">
        <f t="shared" si="1"/>
        <v>40</v>
      </c>
      <c r="B55" s="11" t="s">
        <v>50</v>
      </c>
      <c r="C55" s="12" t="s">
        <v>51</v>
      </c>
      <c r="D55" s="13" t="s">
        <v>14</v>
      </c>
      <c r="E55" s="14"/>
      <c r="F55" s="13" t="s">
        <v>14</v>
      </c>
      <c r="G55" s="37">
        <f>VLOOKUP(B55,[1]Brokers!$B$8:$H$58,7,0)</f>
        <v>0</v>
      </c>
      <c r="H55" s="37">
        <f>VLOOKUP(B55,[1]Brokers!$B$8:$M$58,12,0)</f>
        <v>0</v>
      </c>
      <c r="I55" s="37">
        <f>VLOOKUP(B55,[1]Brokers!$B$8:$R$58,17,0)</f>
        <v>0</v>
      </c>
      <c r="J55" s="37">
        <f>VLOOKUP(B55,[1]Brokers!$B$8:$W$58,22,0)</f>
        <v>0</v>
      </c>
      <c r="K55" s="15">
        <f>VLOOKUP(B55,[1]Brokers!$B$8:$AB$58,27,0)</f>
        <v>413137.23</v>
      </c>
      <c r="L55" s="15">
        <v>0</v>
      </c>
      <c r="M55" s="15">
        <f>VLOOKUP(B55,[1]Brokers!$B$8:$AG$58,32,0)</f>
        <v>0</v>
      </c>
      <c r="N55" s="22">
        <f>VLOOKUP(B55,[1]Brokers!$B$8:$AI$58,34,0)</f>
        <v>413137.23</v>
      </c>
      <c r="O55" s="22">
        <v>3301207.06</v>
      </c>
      <c r="P55" s="26">
        <f t="shared" si="2"/>
        <v>2.0707931389644072E-6</v>
      </c>
      <c r="Q55" s="16"/>
      <c r="S55" s="19"/>
    </row>
    <row r="56" spans="1:19" x14ac:dyDescent="0.25">
      <c r="A56" s="25">
        <f t="shared" si="1"/>
        <v>41</v>
      </c>
      <c r="B56" s="11" t="s">
        <v>116</v>
      </c>
      <c r="C56" s="12" t="s">
        <v>115</v>
      </c>
      <c r="D56" s="13" t="s">
        <v>14</v>
      </c>
      <c r="E56" s="13"/>
      <c r="F56" s="14"/>
      <c r="G56" s="37">
        <f>VLOOKUP(B56,[1]Brokers!$B$8:$H$58,7,0)</f>
        <v>0</v>
      </c>
      <c r="H56" s="37">
        <f>VLOOKUP(B56,[1]Brokers!$B$8:$M$58,12,0)</f>
        <v>0</v>
      </c>
      <c r="I56" s="37">
        <f>VLOOKUP(B56,[1]Brokers!$B$8:$R$58,17,0)</f>
        <v>0</v>
      </c>
      <c r="J56" s="37">
        <f>VLOOKUP(B56,[1]Brokers!$B$8:$W$58,22,0)</f>
        <v>0</v>
      </c>
      <c r="K56" s="15">
        <f>VLOOKUP(B56,[1]Brokers!$B$8:$AB$58,27,0)</f>
        <v>1887.06</v>
      </c>
      <c r="L56" s="15">
        <v>0</v>
      </c>
      <c r="M56" s="15">
        <f>VLOOKUP(B56,[1]Brokers!$B$8:$AG$58,32,0)</f>
        <v>0</v>
      </c>
      <c r="N56" s="22">
        <f>VLOOKUP(B56,[1]Brokers!$B$8:$AI$58,34,0)</f>
        <v>1887.06</v>
      </c>
      <c r="O56" s="22">
        <v>973623.06</v>
      </c>
      <c r="P56" s="26">
        <f t="shared" si="2"/>
        <v>6.1073780467000799E-7</v>
      </c>
      <c r="S56" s="19"/>
    </row>
    <row r="57" spans="1:19" x14ac:dyDescent="0.25">
      <c r="A57" s="25">
        <f t="shared" si="1"/>
        <v>42</v>
      </c>
      <c r="B57" s="11" t="s">
        <v>77</v>
      </c>
      <c r="C57" s="12" t="s">
        <v>78</v>
      </c>
      <c r="D57" s="13" t="s">
        <v>14</v>
      </c>
      <c r="E57" s="14"/>
      <c r="F57" s="14"/>
      <c r="G57" s="37">
        <f>VLOOKUP(B57,[1]Brokers!$B$8:$H$58,7,0)</f>
        <v>0</v>
      </c>
      <c r="H57" s="37">
        <f>VLOOKUP(B57,[1]Brokers!$B$8:$M$58,12,0)</f>
        <v>0</v>
      </c>
      <c r="I57" s="37">
        <f>VLOOKUP(B57,[1]Brokers!$B$8:$R$58,17,0)</f>
        <v>0</v>
      </c>
      <c r="J57" s="37">
        <f>VLOOKUP(B57,[1]Brokers!$B$8:$W$58,22,0)</f>
        <v>0</v>
      </c>
      <c r="K57" s="15">
        <f>VLOOKUP(B57,[1]Brokers!$B$8:$AB$58,27,0)</f>
        <v>0</v>
      </c>
      <c r="L57" s="15">
        <v>0</v>
      </c>
      <c r="M57" s="15">
        <f>VLOOKUP(B57,[1]Brokers!$B$8:$AG$58,32,0)</f>
        <v>0</v>
      </c>
      <c r="N57" s="22">
        <f>VLOOKUP(B57,[1]Brokers!$B$8:$AI$58,34,0)</f>
        <v>0</v>
      </c>
      <c r="O57" s="22">
        <v>0</v>
      </c>
      <c r="P57" s="26">
        <f t="shared" si="2"/>
        <v>0</v>
      </c>
      <c r="S57" s="19"/>
    </row>
    <row r="58" spans="1:19" x14ac:dyDescent="0.25">
      <c r="A58" s="25">
        <f t="shared" si="1"/>
        <v>43</v>
      </c>
      <c r="B58" s="11" t="s">
        <v>65</v>
      </c>
      <c r="C58" s="12" t="s">
        <v>66</v>
      </c>
      <c r="D58" s="13" t="s">
        <v>14</v>
      </c>
      <c r="E58" s="14"/>
      <c r="F58" s="14"/>
      <c r="G58" s="37">
        <f>VLOOKUP(B58,[1]Brokers!$B$8:$H$58,7,0)</f>
        <v>0</v>
      </c>
      <c r="H58" s="37">
        <f>VLOOKUP(B58,[1]Brokers!$B$8:$M$58,12,0)</f>
        <v>0</v>
      </c>
      <c r="I58" s="37">
        <f>VLOOKUP(B58,[1]Brokers!$B$8:$R$58,17,0)</f>
        <v>0</v>
      </c>
      <c r="J58" s="37">
        <f>VLOOKUP(B58,[1]Brokers!$B$8:$W$58,22,0)</f>
        <v>0</v>
      </c>
      <c r="K58" s="15">
        <f>VLOOKUP(B58,[1]Brokers!$B$8:$AB$58,27,0)</f>
        <v>0</v>
      </c>
      <c r="L58" s="15">
        <v>0</v>
      </c>
      <c r="M58" s="15">
        <f>VLOOKUP(B58,[1]Brokers!$B$8:$AG$58,32,0)</f>
        <v>0</v>
      </c>
      <c r="N58" s="22">
        <f>VLOOKUP(B58,[1]Brokers!$B$8:$AI$58,34,0)</f>
        <v>0</v>
      </c>
      <c r="O58" s="22">
        <v>0</v>
      </c>
      <c r="P58" s="26">
        <f t="shared" si="2"/>
        <v>0</v>
      </c>
      <c r="S58" s="19"/>
    </row>
    <row r="59" spans="1:19" x14ac:dyDescent="0.25">
      <c r="A59" s="25">
        <v>44</v>
      </c>
      <c r="B59" s="11" t="s">
        <v>44</v>
      </c>
      <c r="C59" s="12" t="s">
        <v>45</v>
      </c>
      <c r="D59" s="13" t="s">
        <v>14</v>
      </c>
      <c r="E59" s="14"/>
      <c r="F59" s="14"/>
      <c r="G59" s="37">
        <f>VLOOKUP(B59,[1]Brokers!$B$8:$H$58,7,0)</f>
        <v>0</v>
      </c>
      <c r="H59" s="37">
        <f>VLOOKUP(B59,[1]Brokers!$B$8:$M$58,12,0)</f>
        <v>0</v>
      </c>
      <c r="I59" s="37">
        <f>VLOOKUP(B59,[1]Brokers!$B$8:$R$58,17,0)</f>
        <v>0</v>
      </c>
      <c r="J59" s="37">
        <f>VLOOKUP(B59,[1]Brokers!$B$8:$W$58,22,0)</f>
        <v>0</v>
      </c>
      <c r="K59" s="15">
        <f>VLOOKUP(B59,[1]Brokers!$B$8:$AB$58,27,0)</f>
        <v>0</v>
      </c>
      <c r="L59" s="15">
        <v>0</v>
      </c>
      <c r="M59" s="15">
        <f>VLOOKUP(B59,[1]Brokers!$B$8:$AG$58,32,0)</f>
        <v>0</v>
      </c>
      <c r="N59" s="22">
        <f>VLOOKUP(B59,[1]Brokers!$B$8:$AI$58,34,0)</f>
        <v>0</v>
      </c>
      <c r="O59" s="22">
        <v>0</v>
      </c>
      <c r="P59" s="26">
        <f t="shared" si="2"/>
        <v>0</v>
      </c>
      <c r="S59" s="19"/>
    </row>
    <row r="60" spans="1:19" x14ac:dyDescent="0.25">
      <c r="A60" s="25">
        <v>45</v>
      </c>
      <c r="B60" s="11" t="s">
        <v>75</v>
      </c>
      <c r="C60" s="12" t="s">
        <v>76</v>
      </c>
      <c r="D60" s="13" t="s">
        <v>14</v>
      </c>
      <c r="E60" s="14"/>
      <c r="F60" s="14"/>
      <c r="G60" s="37">
        <f>VLOOKUP(B60,[1]Brokers!$B$8:$H$58,7,0)</f>
        <v>0</v>
      </c>
      <c r="H60" s="37">
        <f>VLOOKUP(B60,[1]Brokers!$B$8:$M$58,12,0)</f>
        <v>0</v>
      </c>
      <c r="I60" s="37">
        <f>VLOOKUP(B60,[1]Brokers!$B$8:$R$58,17,0)</f>
        <v>0</v>
      </c>
      <c r="J60" s="37">
        <f>VLOOKUP(B60,[1]Brokers!$B$8:$W$58,22,0)</f>
        <v>0</v>
      </c>
      <c r="K60" s="15">
        <f>VLOOKUP(B60,[1]Brokers!$B$8:$AB$58,27,0)</f>
        <v>0</v>
      </c>
      <c r="L60" s="15">
        <v>0</v>
      </c>
      <c r="M60" s="15">
        <f>VLOOKUP(B60,[1]Brokers!$B$8:$AG$58,32,0)</f>
        <v>0</v>
      </c>
      <c r="N60" s="22">
        <f>VLOOKUP(B60,[1]Brokers!$B$8:$AI$58,34,0)</f>
        <v>0</v>
      </c>
      <c r="O60" s="22">
        <v>0</v>
      </c>
      <c r="P60" s="26">
        <f t="shared" si="2"/>
        <v>0</v>
      </c>
      <c r="S60" s="19"/>
    </row>
    <row r="61" spans="1:19" x14ac:dyDescent="0.25">
      <c r="A61" s="25">
        <v>46</v>
      </c>
      <c r="B61" s="11" t="s">
        <v>107</v>
      </c>
      <c r="C61" s="12" t="s">
        <v>70</v>
      </c>
      <c r="D61" s="13" t="s">
        <v>14</v>
      </c>
      <c r="E61" s="14"/>
      <c r="F61" s="14"/>
      <c r="G61" s="37">
        <f>VLOOKUP(B61,[1]Brokers!$B$8:$H$58,7,0)</f>
        <v>0</v>
      </c>
      <c r="H61" s="37">
        <f>VLOOKUP(B61,[1]Brokers!$B$8:$M$58,12,0)</f>
        <v>0</v>
      </c>
      <c r="I61" s="37">
        <f>VLOOKUP(B61,[1]Brokers!$B$8:$R$58,17,0)</f>
        <v>0</v>
      </c>
      <c r="J61" s="37">
        <f>VLOOKUP(B61,[1]Brokers!$B$8:$W$58,22,0)</f>
        <v>0</v>
      </c>
      <c r="K61" s="15">
        <f>VLOOKUP(B61,[1]Brokers!$B$8:$AB$58,27,0)</f>
        <v>0</v>
      </c>
      <c r="L61" s="15"/>
      <c r="M61" s="15">
        <f>VLOOKUP(B61,[1]Brokers!$B$8:$AG$58,32,0)</f>
        <v>0</v>
      </c>
      <c r="N61" s="22">
        <f>VLOOKUP(B61,[1]Brokers!$B$8:$AI$58,34,0)</f>
        <v>0</v>
      </c>
      <c r="O61" s="22">
        <v>0</v>
      </c>
      <c r="P61" s="26">
        <f t="shared" si="2"/>
        <v>0</v>
      </c>
      <c r="S61" s="19"/>
    </row>
    <row r="62" spans="1:19" x14ac:dyDescent="0.25">
      <c r="A62" s="25">
        <v>47</v>
      </c>
      <c r="B62" s="11" t="s">
        <v>91</v>
      </c>
      <c r="C62" s="12" t="s">
        <v>90</v>
      </c>
      <c r="D62" s="13" t="s">
        <v>14</v>
      </c>
      <c r="E62" s="14"/>
      <c r="F62" s="14"/>
      <c r="G62" s="37">
        <f>VLOOKUP(B62,[1]Brokers!$B$8:$H$58,7,0)</f>
        <v>0</v>
      </c>
      <c r="H62" s="37">
        <f>VLOOKUP(B62,[1]Brokers!$B$8:$M$58,12,0)</f>
        <v>0</v>
      </c>
      <c r="I62" s="37">
        <f>VLOOKUP(B62,[1]Brokers!$B$8:$R$58,17,0)</f>
        <v>0</v>
      </c>
      <c r="J62" s="37">
        <f>VLOOKUP(B62,[1]Brokers!$B$8:$W$58,22,0)</f>
        <v>0</v>
      </c>
      <c r="K62" s="15">
        <f>VLOOKUP(B62,[1]Brokers!$B$8:$AB$58,27,0)</f>
        <v>0</v>
      </c>
      <c r="L62" s="15">
        <v>0</v>
      </c>
      <c r="M62" s="15">
        <f>VLOOKUP(B62,[1]Brokers!$B$8:$AG$58,32,0)</f>
        <v>0</v>
      </c>
      <c r="N62" s="22">
        <f>VLOOKUP(B62,[1]Brokers!$B$8:$AI$58,34,0)</f>
        <v>0</v>
      </c>
      <c r="O62" s="22">
        <v>0</v>
      </c>
      <c r="P62" s="26">
        <f t="shared" si="2"/>
        <v>0</v>
      </c>
      <c r="S62" s="19"/>
    </row>
    <row r="63" spans="1:19" x14ac:dyDescent="0.25">
      <c r="A63" s="25">
        <v>48</v>
      </c>
      <c r="B63" s="11" t="s">
        <v>54</v>
      </c>
      <c r="C63" s="12" t="s">
        <v>55</v>
      </c>
      <c r="D63" s="13" t="s">
        <v>14</v>
      </c>
      <c r="E63" s="13" t="s">
        <v>14</v>
      </c>
      <c r="F63" s="13" t="s">
        <v>14</v>
      </c>
      <c r="G63" s="37">
        <f>VLOOKUP(B63,[1]Brokers!$B$8:$H$58,7,0)</f>
        <v>0</v>
      </c>
      <c r="H63" s="37">
        <f>VLOOKUP(B63,[1]Brokers!$B$8:$M$58,12,0)</f>
        <v>0</v>
      </c>
      <c r="I63" s="37">
        <f>VLOOKUP(B63,[1]Brokers!$B$8:$R$58,17,0)</f>
        <v>0</v>
      </c>
      <c r="J63" s="37">
        <f>VLOOKUP(B63,[1]Brokers!$B$8:$W$58,22,0)</f>
        <v>0</v>
      </c>
      <c r="K63" s="15">
        <f>VLOOKUP(B63,[1]Brokers!$B$8:$AB$58,27,0)</f>
        <v>0</v>
      </c>
      <c r="L63" s="15">
        <v>0</v>
      </c>
      <c r="M63" s="15">
        <f>VLOOKUP(B63,[1]Brokers!$B$8:$AG$58,32,0)</f>
        <v>0</v>
      </c>
      <c r="N63" s="22">
        <f>VLOOKUP(B63,[1]Brokers!$B$8:$AI$58,34,0)</f>
        <v>0</v>
      </c>
      <c r="O63" s="22">
        <v>0</v>
      </c>
      <c r="P63" s="26">
        <f t="shared" si="2"/>
        <v>0</v>
      </c>
      <c r="S63" s="19"/>
    </row>
    <row r="64" spans="1:19" x14ac:dyDescent="0.25">
      <c r="A64" s="25">
        <v>49</v>
      </c>
      <c r="B64" s="11" t="s">
        <v>56</v>
      </c>
      <c r="C64" s="12" t="s">
        <v>117</v>
      </c>
      <c r="D64" s="13" t="s">
        <v>14</v>
      </c>
      <c r="E64" s="14"/>
      <c r="F64" s="14"/>
      <c r="G64" s="37">
        <f>VLOOKUP(B64,[1]Brokers!$B$8:$H$58,7,0)</f>
        <v>0</v>
      </c>
      <c r="H64" s="37">
        <f>VLOOKUP(B64,[1]Brokers!$B$8:$M$58,12,0)</f>
        <v>0</v>
      </c>
      <c r="I64" s="37">
        <f>VLOOKUP(B64,[1]Brokers!$B$8:$R$58,17,0)</f>
        <v>0</v>
      </c>
      <c r="J64" s="37">
        <f>VLOOKUP(B64,[1]Brokers!$B$8:$W$58,22,0)</f>
        <v>0</v>
      </c>
      <c r="K64" s="15">
        <f>VLOOKUP(B64,[1]Brokers!$B$8:$AB$58,27,0)</f>
        <v>0</v>
      </c>
      <c r="L64" s="15">
        <v>0</v>
      </c>
      <c r="M64" s="15">
        <f>VLOOKUP(B64,[1]Brokers!$B$8:$AG$58,32,0)</f>
        <v>0</v>
      </c>
      <c r="N64" s="22">
        <f>VLOOKUP(B64,[1]Brokers!$B$8:$AI$58,34,0)</f>
        <v>0</v>
      </c>
      <c r="O64" s="22">
        <v>0</v>
      </c>
      <c r="P64" s="26">
        <f t="shared" si="2"/>
        <v>0</v>
      </c>
      <c r="S64" s="19"/>
    </row>
    <row r="65" spans="1:19" x14ac:dyDescent="0.25">
      <c r="A65" s="25">
        <v>50</v>
      </c>
      <c r="B65" s="11" t="s">
        <v>93</v>
      </c>
      <c r="C65" s="12" t="s">
        <v>100</v>
      </c>
      <c r="D65" s="13" t="s">
        <v>14</v>
      </c>
      <c r="E65" s="14"/>
      <c r="F65" s="14"/>
      <c r="G65" s="37">
        <f>VLOOKUP(B65,[1]Brokers!$B$8:$H$58,7,0)</f>
        <v>0</v>
      </c>
      <c r="H65" s="37">
        <f>VLOOKUP(B65,[1]Brokers!$B$8:$M$58,12,0)</f>
        <v>0</v>
      </c>
      <c r="I65" s="37">
        <f>VLOOKUP(B65,[1]Brokers!$B$8:$R$58,17,0)</f>
        <v>0</v>
      </c>
      <c r="J65" s="37">
        <f>VLOOKUP(B65,[1]Brokers!$B$8:$W$58,22,0)</f>
        <v>0</v>
      </c>
      <c r="K65" s="15">
        <f>VLOOKUP(B65,[1]Brokers!$B$8:$AB$58,27,0)</f>
        <v>0</v>
      </c>
      <c r="L65" s="15">
        <v>0</v>
      </c>
      <c r="M65" s="15">
        <f>VLOOKUP(B65,[1]Brokers!$B$8:$AG$58,32,0)</f>
        <v>0</v>
      </c>
      <c r="N65" s="22">
        <f>VLOOKUP(B65,[1]Brokers!$B$8:$AI$58,34,0)</f>
        <v>0</v>
      </c>
      <c r="O65" s="22">
        <v>0</v>
      </c>
      <c r="P65" s="26">
        <f t="shared" si="2"/>
        <v>0</v>
      </c>
      <c r="S65" s="19"/>
    </row>
    <row r="66" spans="1:19" ht="13.5" customHeight="1" x14ac:dyDescent="0.25">
      <c r="A66" s="25">
        <v>51</v>
      </c>
      <c r="B66" s="11" t="s">
        <v>113</v>
      </c>
      <c r="C66" s="12" t="s">
        <v>114</v>
      </c>
      <c r="D66" s="13" t="s">
        <v>14</v>
      </c>
      <c r="E66" s="14"/>
      <c r="F66" s="14"/>
      <c r="G66" s="37">
        <f>VLOOKUP(B66,[1]Brokers!$B$8:$H$58,7,0)</f>
        <v>0</v>
      </c>
      <c r="H66" s="37">
        <f>VLOOKUP(B66,[1]Brokers!$B$8:$M$58,12,0)</f>
        <v>0</v>
      </c>
      <c r="I66" s="37">
        <f>VLOOKUP(B66,[1]Brokers!$B$8:$R$58,17,0)</f>
        <v>0</v>
      </c>
      <c r="J66" s="37">
        <f>VLOOKUP(B66,[1]Brokers!$B$8:$W$58,22,0)</f>
        <v>0</v>
      </c>
      <c r="K66" s="15">
        <f>VLOOKUP(B66,[1]Brokers!$B$8:$AB$58,27,0)</f>
        <v>0</v>
      </c>
      <c r="L66" s="15"/>
      <c r="M66" s="15">
        <f>VLOOKUP(B66,[1]Brokers!$B$8:$AG$58,32,0)</f>
        <v>0</v>
      </c>
      <c r="N66" s="22">
        <f>VLOOKUP(B66,[1]Brokers!$B$8:$AI$58,34,0)</f>
        <v>0</v>
      </c>
      <c r="O66" s="22">
        <v>0</v>
      </c>
      <c r="P66" s="26">
        <f t="shared" si="2"/>
        <v>0</v>
      </c>
      <c r="S66" s="19"/>
    </row>
    <row r="67" spans="1:19" ht="16.5" customHeight="1" thickBot="1" x14ac:dyDescent="0.3">
      <c r="A67" s="45" t="s">
        <v>6</v>
      </c>
      <c r="B67" s="46"/>
      <c r="C67" s="47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f>SUM(G16:G66)</f>
        <v>40000000000</v>
      </c>
      <c r="H67" s="38">
        <v>600000000000</v>
      </c>
      <c r="I67" s="38">
        <v>200000000000</v>
      </c>
      <c r="J67" s="38">
        <v>200000000000</v>
      </c>
      <c r="K67" s="31">
        <v>25120164373.880001</v>
      </c>
      <c r="L67" s="28">
        <f>SUM(L16:L66)</f>
        <v>0</v>
      </c>
      <c r="M67" s="31">
        <v>4085707800</v>
      </c>
      <c r="N67" s="34">
        <v>1069205872173.88</v>
      </c>
      <c r="O67" s="28">
        <v>1594175196876.9399</v>
      </c>
      <c r="P67" s="29">
        <f>SUM(P16:P66)</f>
        <v>1.0000000001787754</v>
      </c>
      <c r="Q67" s="18"/>
    </row>
    <row r="68" spans="1:19" x14ac:dyDescent="0.25">
      <c r="K68" s="2" t="s">
        <v>111</v>
      </c>
      <c r="N68" s="20"/>
      <c r="P68" s="19"/>
      <c r="Q68" s="18"/>
    </row>
    <row r="69" spans="1:19" ht="27.6" customHeight="1" x14ac:dyDescent="0.25">
      <c r="B69" s="39" t="s">
        <v>88</v>
      </c>
      <c r="C69" s="39"/>
      <c r="D69" s="39"/>
      <c r="E69" s="39"/>
      <c r="F69" s="39"/>
      <c r="G69" s="6"/>
      <c r="H69" s="6"/>
      <c r="I69" s="6"/>
      <c r="J69" s="6"/>
      <c r="L69" s="21"/>
      <c r="M69" s="21"/>
      <c r="N69" s="19"/>
      <c r="Q69" s="18"/>
    </row>
    <row r="70" spans="1:19" ht="27.6" customHeight="1" x14ac:dyDescent="0.25">
      <c r="C70" s="40"/>
      <c r="D70" s="40"/>
      <c r="E70" s="40"/>
      <c r="F70" s="40"/>
      <c r="G70" s="36"/>
      <c r="H70" s="36"/>
      <c r="I70" s="36"/>
      <c r="J70" s="36"/>
      <c r="N70" s="19"/>
      <c r="O70" s="19"/>
      <c r="Q70" s="18"/>
    </row>
    <row r="71" spans="1:19" x14ac:dyDescent="0.25">
      <c r="K71" s="30"/>
      <c r="M71" s="1"/>
      <c r="N71" s="4"/>
      <c r="P71" s="18"/>
      <c r="Q71" s="1"/>
    </row>
    <row r="72" spans="1:19" x14ac:dyDescent="0.25">
      <c r="O72" s="4"/>
      <c r="Q72" s="18"/>
    </row>
    <row r="74" spans="1:19" x14ac:dyDescent="0.25">
      <c r="O74" s="32"/>
    </row>
    <row r="75" spans="1:19" x14ac:dyDescent="0.25">
      <c r="O75" s="32"/>
    </row>
    <row r="76" spans="1:19" x14ac:dyDescent="0.25">
      <c r="O76" s="32" t="s">
        <v>111</v>
      </c>
    </row>
    <row r="77" spans="1:19" x14ac:dyDescent="0.25">
      <c r="O77" s="33"/>
    </row>
    <row r="125" spans="14:14" x14ac:dyDescent="0.25">
      <c r="N125" s="19"/>
    </row>
  </sheetData>
  <autoFilter ref="A15:Q67" xr:uid="{00000000-0009-0000-0000-000000000000}"/>
  <sortState xmlns:xlrd2="http://schemas.microsoft.com/office/spreadsheetml/2017/richdata2" ref="B16:P66">
    <sortCondition descending="1" ref="P16:P66"/>
  </sortState>
  <mergeCells count="16">
    <mergeCell ref="O14:O15"/>
    <mergeCell ref="P14:P15"/>
    <mergeCell ref="D9:M9"/>
    <mergeCell ref="N11:P11"/>
    <mergeCell ref="A12:A15"/>
    <mergeCell ref="B12:B15"/>
    <mergeCell ref="C12:C15"/>
    <mergeCell ref="D12:F14"/>
    <mergeCell ref="O12:P13"/>
    <mergeCell ref="G12:N13"/>
    <mergeCell ref="G14:J14"/>
    <mergeCell ref="B69:F69"/>
    <mergeCell ref="C70:F70"/>
    <mergeCell ref="N14:N15"/>
    <mergeCell ref="K14:M14"/>
    <mergeCell ref="A67:C67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2024-07-09T02:50:22Z</cp:lastPrinted>
  <dcterms:created xsi:type="dcterms:W3CDTF">2017-06-09T07:51:20Z</dcterms:created>
  <dcterms:modified xsi:type="dcterms:W3CDTF">2024-07-09T02:50:32Z</dcterms:modified>
</cp:coreProperties>
</file>