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11\Monitoring Files\Members\Арилжааны тайлан\2024\"/>
    </mc:Choice>
  </mc:AlternateContent>
  <xr:revisionPtr revIDLastSave="0" documentId="8_{0FB69733-7840-4F20-BBBC-F36701B9B53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Sheet1!$A$15:$N$67</definedName>
    <definedName name="_xlnm.Print_Area" localSheetId="0">Sheet1!$A$1:$M$69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8" i="1" l="1"/>
  <c r="K17" i="1"/>
  <c r="K19" i="1"/>
  <c r="K20" i="1"/>
  <c r="K21" i="1"/>
  <c r="K22" i="1"/>
  <c r="K23" i="1"/>
  <c r="K24" i="1"/>
  <c r="K25" i="1"/>
  <c r="K26" i="1"/>
  <c r="K27" i="1"/>
  <c r="K28" i="1"/>
  <c r="K29" i="1"/>
  <c r="K30" i="1"/>
  <c r="K32" i="1"/>
  <c r="K31" i="1"/>
  <c r="K33" i="1"/>
  <c r="K34" i="1"/>
  <c r="K35" i="1"/>
  <c r="K36" i="1"/>
  <c r="K37" i="1"/>
  <c r="K38" i="1"/>
  <c r="K40" i="1"/>
  <c r="K39" i="1"/>
  <c r="K43" i="1"/>
  <c r="K41" i="1"/>
  <c r="K44" i="1"/>
  <c r="K42" i="1"/>
  <c r="K45" i="1"/>
  <c r="K48" i="1"/>
  <c r="K49" i="1"/>
  <c r="K47" i="1"/>
  <c r="K46" i="1"/>
  <c r="K51" i="1"/>
  <c r="K50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16" i="1"/>
  <c r="J18" i="1"/>
  <c r="J17" i="1"/>
  <c r="J19" i="1"/>
  <c r="J20" i="1"/>
  <c r="J21" i="1"/>
  <c r="J22" i="1"/>
  <c r="J23" i="1"/>
  <c r="J24" i="1"/>
  <c r="J25" i="1"/>
  <c r="J26" i="1"/>
  <c r="J27" i="1"/>
  <c r="J28" i="1"/>
  <c r="J29" i="1"/>
  <c r="J30" i="1"/>
  <c r="J32" i="1"/>
  <c r="J31" i="1"/>
  <c r="J33" i="1"/>
  <c r="J34" i="1"/>
  <c r="J35" i="1"/>
  <c r="J36" i="1"/>
  <c r="J37" i="1"/>
  <c r="J38" i="1"/>
  <c r="J40" i="1"/>
  <c r="J39" i="1"/>
  <c r="J43" i="1"/>
  <c r="J41" i="1"/>
  <c r="J44" i="1"/>
  <c r="J42" i="1"/>
  <c r="J45" i="1"/>
  <c r="J48" i="1"/>
  <c r="J49" i="1"/>
  <c r="J47" i="1"/>
  <c r="J46" i="1"/>
  <c r="J51" i="1"/>
  <c r="J50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16" i="1"/>
  <c r="H18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2" i="1"/>
  <c r="H31" i="1"/>
  <c r="H33" i="1"/>
  <c r="H34" i="1"/>
  <c r="H35" i="1"/>
  <c r="H36" i="1"/>
  <c r="H37" i="1"/>
  <c r="H38" i="1"/>
  <c r="H40" i="1"/>
  <c r="H39" i="1"/>
  <c r="H43" i="1"/>
  <c r="H41" i="1"/>
  <c r="H44" i="1"/>
  <c r="H42" i="1"/>
  <c r="H45" i="1"/>
  <c r="H48" i="1"/>
  <c r="H49" i="1"/>
  <c r="H47" i="1"/>
  <c r="H46" i="1"/>
  <c r="H51" i="1"/>
  <c r="H50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6" i="1"/>
  <c r="G18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2" i="1"/>
  <c r="G31" i="1"/>
  <c r="G33" i="1"/>
  <c r="G34" i="1"/>
  <c r="G35" i="1"/>
  <c r="G36" i="1"/>
  <c r="G37" i="1"/>
  <c r="G38" i="1"/>
  <c r="G40" i="1"/>
  <c r="G39" i="1"/>
  <c r="G43" i="1"/>
  <c r="G41" i="1"/>
  <c r="G44" i="1"/>
  <c r="G42" i="1"/>
  <c r="G45" i="1"/>
  <c r="G48" i="1"/>
  <c r="G49" i="1"/>
  <c r="G47" i="1"/>
  <c r="G46" i="1"/>
  <c r="G51" i="1"/>
  <c r="G50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16" i="1"/>
  <c r="M39" i="1"/>
  <c r="A17" i="1" l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D67" i="1" l="1"/>
  <c r="E67" i="1"/>
  <c r="F67" i="1"/>
  <c r="I67" i="1" l="1"/>
  <c r="M46" i="1" l="1"/>
  <c r="M51" i="1"/>
  <c r="M20" i="1"/>
  <c r="M19" i="1"/>
  <c r="M35" i="1"/>
  <c r="M64" i="1"/>
  <c r="M44" i="1"/>
  <c r="M55" i="1"/>
  <c r="M28" i="1"/>
  <c r="M36" i="1"/>
  <c r="M65" i="1"/>
  <c r="M26" i="1"/>
  <c r="M42" i="1"/>
  <c r="M58" i="1"/>
  <c r="M33" i="1"/>
  <c r="M24" i="1"/>
  <c r="M48" i="1"/>
  <c r="M40" i="1"/>
  <c r="M18" i="1"/>
  <c r="M30" i="1"/>
  <c r="M34" i="1"/>
  <c r="M37" i="1"/>
  <c r="M25" i="1"/>
  <c r="M59" i="1"/>
  <c r="M63" i="1"/>
  <c r="M32" i="1"/>
  <c r="M50" i="1"/>
  <c r="M56" i="1"/>
  <c r="M60" i="1"/>
  <c r="M17" i="1"/>
  <c r="M49" i="1"/>
  <c r="M16" i="1"/>
  <c r="M62" i="1"/>
  <c r="M22" i="1"/>
  <c r="M21" i="1"/>
  <c r="M52" i="1"/>
  <c r="M41" i="1"/>
  <c r="M45" i="1"/>
  <c r="M47" i="1"/>
  <c r="M61" i="1"/>
  <c r="M31" i="1"/>
  <c r="M27" i="1"/>
  <c r="M54" i="1"/>
  <c r="M57" i="1"/>
  <c r="M43" i="1"/>
  <c r="M29" i="1"/>
  <c r="M53" i="1"/>
  <c r="M38" i="1"/>
  <c r="M23" i="1"/>
  <c r="M66" i="1"/>
  <c r="M67" i="1" l="1"/>
</calcChain>
</file>

<file path=xl/sharedStrings.xml><?xml version="1.0" encoding="utf-8"?>
<sst xmlns="http://schemas.openxmlformats.org/spreadsheetml/2006/main" count="216" uniqueCount="124">
  <si>
    <t xml:space="preserve">"МХБ" ТӨХК-ИЙН ГИШҮҮН КОМПАНИУДЫН АРИЛЖААНЫ ТАЙЛАН </t>
  </si>
  <si>
    <t>№</t>
  </si>
  <si>
    <t>Үсгэн код</t>
  </si>
  <si>
    <t>Компанийн нэр</t>
  </si>
  <si>
    <t>Үйл ажиллагааны чиглэл</t>
  </si>
  <si>
    <t>Үнэт цаасны хоёрдогч зах зээлийн арилжаа</t>
  </si>
  <si>
    <t xml:space="preserve">Нийт </t>
  </si>
  <si>
    <t>Нийт арилжаа</t>
  </si>
  <si>
    <t>Эзлэх хувь</t>
  </si>
  <si>
    <t>Брокер, дилер</t>
  </si>
  <si>
    <t>Андеррайтер</t>
  </si>
  <si>
    <t xml:space="preserve">Хөрөнгө оруулалтын зөвлөх </t>
  </si>
  <si>
    <t>BDSC</t>
  </si>
  <si>
    <t>"БИ ДИ СЕК ҮЦК" ХК</t>
  </si>
  <si>
    <t>●</t>
  </si>
  <si>
    <t>NOVL</t>
  </si>
  <si>
    <t>"НОВЕЛ ИНВЕСТМЕНТ ҮЦК" ХХК</t>
  </si>
  <si>
    <t>TNGR</t>
  </si>
  <si>
    <t>"ТЭНГЭР КАПИТАЛ  ҮЦК" ХХК</t>
  </si>
  <si>
    <t>GLMT</t>
  </si>
  <si>
    <t>"ГОЛОМТ КАПИТАЛ ҮЦК" ХХК</t>
  </si>
  <si>
    <t>BZIN</t>
  </si>
  <si>
    <t>"МИРЭ ЭССЭТ СЕКЬЮРИТИС МОНГОЛ ҮЦК" ХХК</t>
  </si>
  <si>
    <t>ARD</t>
  </si>
  <si>
    <t>TDB</t>
  </si>
  <si>
    <t>STIN</t>
  </si>
  <si>
    <t>"СТАНДАРТ ИНВЕСТМЕНТ ҮЦК" ХХК</t>
  </si>
  <si>
    <t>MNET</t>
  </si>
  <si>
    <t>"АРД СЕКЬЮРИТИЗ ҮЦК" ХХК</t>
  </si>
  <si>
    <t>GAUL</t>
  </si>
  <si>
    <t>"ГАҮЛИ ҮЦК" ХХК</t>
  </si>
  <si>
    <t>MIBG</t>
  </si>
  <si>
    <t>MSEC</t>
  </si>
  <si>
    <t>"МОНСЕК ҮЦК" ХХК</t>
  </si>
  <si>
    <t>NSEC</t>
  </si>
  <si>
    <t>"НЭЙШНЛ СЕКЮРИТИС ҮЦК" ХХК</t>
  </si>
  <si>
    <t>BUMB</t>
  </si>
  <si>
    <t>"БУМБАТ-АЛТАЙ ҮЦК" ХХК</t>
  </si>
  <si>
    <t>LFTI</t>
  </si>
  <si>
    <t>"ЛАЙФТАЙМ ИНВЕСТМЕНТ ҮЦК" ХХК</t>
  </si>
  <si>
    <t>DELG</t>
  </si>
  <si>
    <t>ZRGD</t>
  </si>
  <si>
    <t>BULG</t>
  </si>
  <si>
    <t>"БУЛГАН БРОКЕР ҮЦК" ХХК</t>
  </si>
  <si>
    <t>BLMB</t>
  </si>
  <si>
    <t xml:space="preserve">"БЛҮМСБЮРИ СЕКЮРИТИЕС ҮЦК" ХХК </t>
  </si>
  <si>
    <t>UNDR</t>
  </si>
  <si>
    <t>"ӨНДӨРХААН ИНВЕСТ ҮЦК" ХХК</t>
  </si>
  <si>
    <t>TABO</t>
  </si>
  <si>
    <t>"ТАВАН БОГД ҮЦК" ХХК</t>
  </si>
  <si>
    <t>SECP</t>
  </si>
  <si>
    <t>"СИКАП  ҮЦК" ХХК</t>
  </si>
  <si>
    <t>TCHB</t>
  </si>
  <si>
    <t>"ТУЛГАТ ЧАНДМАНЬ БАЯН  ҮЦК" ХХК</t>
  </si>
  <si>
    <t>ECM</t>
  </si>
  <si>
    <t>"ЕВРАЗИА КАПИТАЛ ХОЛДИНГ ҮЦК" ХК</t>
  </si>
  <si>
    <t>BLAC</t>
  </si>
  <si>
    <t>ALTN</t>
  </si>
  <si>
    <t>"АЛТАН ХОРОМСОГ ҮЦК" ХХК</t>
  </si>
  <si>
    <t>SANR</t>
  </si>
  <si>
    <t>"САНАР ҮЦК" ХХК</t>
  </si>
  <si>
    <t>DRBR</t>
  </si>
  <si>
    <t>"ДАРХАН БРОКЕР ҮЦК" ХХК</t>
  </si>
  <si>
    <t>MERG</t>
  </si>
  <si>
    <t>"МЭРГЭН САНАА ҮЦК" ХХК</t>
  </si>
  <si>
    <t>MONG</t>
  </si>
  <si>
    <t>"МОНГОЛ СЕКЮРИТИЕС ҮЦК" ХК</t>
  </si>
  <si>
    <t>GDEV</t>
  </si>
  <si>
    <t>"ГРАНДДЕВЕЛОПМЕНТ ҮЦК" ХХК</t>
  </si>
  <si>
    <t>TTOL</t>
  </si>
  <si>
    <t>"МАСДАК ҮНЭТ ЦААСНЫ КОМПАНИ" ХХК</t>
  </si>
  <si>
    <t>MICC</t>
  </si>
  <si>
    <t>"ЭМ АЙ СИ СИ  ҮЦК" ХХК</t>
  </si>
  <si>
    <t>ARGB</t>
  </si>
  <si>
    <t>"АРГАЙ БЭСТ ҮЦК" ХХК</t>
  </si>
  <si>
    <t>BSK</t>
  </si>
  <si>
    <t>"БЛЮСКАЙ СЕКЬЮРИТИЗ ҮЦК" ХК</t>
  </si>
  <si>
    <t>GATR</t>
  </si>
  <si>
    <t>"ГАЦУУРТ ТРЕЙД ҮЦК" ХХК</t>
  </si>
  <si>
    <t>GDSC</t>
  </si>
  <si>
    <t>"ГҮҮДСЕК ҮЦК" ХХК</t>
  </si>
  <si>
    <t>ZGB</t>
  </si>
  <si>
    <t>SGC</t>
  </si>
  <si>
    <t>"ЭС ЖИ КАПИТАЛ ҮЦК" ХХК</t>
  </si>
  <si>
    <t>BATS</t>
  </si>
  <si>
    <t>"БАТС ҮЦК" ХХК</t>
  </si>
  <si>
    <t>HUN</t>
  </si>
  <si>
    <t>"ХҮННҮ ЭМПАЙР ҮЦК" ХХК</t>
  </si>
  <si>
    <t xml:space="preserve">Жич: Гишүүдийг нийт хийсэн арилжааны үнийн дүнгээр жагсаав. </t>
  </si>
  <si>
    <t>ЗГҮЦ</t>
  </si>
  <si>
    <t>"СИЛВЭР ЛАЙТ СЕКЮРИТИЙЗ ҮЦК" ХХК</t>
  </si>
  <si>
    <t>SILS</t>
  </si>
  <si>
    <t>"АПЕКС КАПИТАЛ ҮЦК" ХХК</t>
  </si>
  <si>
    <t>CTRL</t>
  </si>
  <si>
    <t>INVC</t>
  </si>
  <si>
    <t>"ИНВЕСКОР КАПИТАЛ ҮЦК" ХХК</t>
  </si>
  <si>
    <t>DOMI</t>
  </si>
  <si>
    <t>"ДОМИКС СЕК ҮЦК" ХХК</t>
  </si>
  <si>
    <t>RISM</t>
  </si>
  <si>
    <t>"РАЙНОС ИНВЕСТМЕНТ ҮЦК" ХХК</t>
  </si>
  <si>
    <t>"ЦЕНТРАЛ СЕКЬЮРИТИЙЗ ҮЦК" ХХК</t>
  </si>
  <si>
    <t>ХУВЬЦАА /ХОС/</t>
  </si>
  <si>
    <t>КОМПАНИЙН БОНД, ХБҮЦ</t>
  </si>
  <si>
    <t>"ӨЛЗИЙ ЭНД КО КАПИТАЛ ҮЦК" ХХК</t>
  </si>
  <si>
    <t>"ТИ ДИ БИ СЕКЬЮРИТИЗ ҮЦК" ХХК</t>
  </si>
  <si>
    <t>"СТОКЛАБ СЕКЬЮРИТИЗ ҮЦК" ХХК</t>
  </si>
  <si>
    <t>STOK</t>
  </si>
  <si>
    <t>MSDQ</t>
  </si>
  <si>
    <t>BKOC</t>
  </si>
  <si>
    <t>"МАНДАЛ КАПИТАЛ МАРКЕТС ҮЦК" ХХК</t>
  </si>
  <si>
    <t>"ТАВАНБОГД КАПИТАЛ ҮЦК" ХХК</t>
  </si>
  <si>
    <t xml:space="preserve"> </t>
  </si>
  <si>
    <t>"ДИ ЭЙЧ КАПИТАЛ ҮЦК" ХХК</t>
  </si>
  <si>
    <t>"ДИ СИ ЭФ ҮЦК" ХХК</t>
  </si>
  <si>
    <t>DCF</t>
  </si>
  <si>
    <t>"МАЗААЛАЙ КАПИТАЛ ПАРТНЕРС ҮЦК" ХХК</t>
  </si>
  <si>
    <t>"ЭС ЖИ ИНВЕСТМЕНТ ЭНД СЕКЬЮРИТИС ҮЦК" ХХК</t>
  </si>
  <si>
    <t>"НЭТСЭК ҮЦК" ХХК</t>
  </si>
  <si>
    <t>2024 оны арилжааны нийт дүн</t>
  </si>
  <si>
    <t>Үнэт цаасны анхдагч зах зээлийн арилжаа /IPO/</t>
  </si>
  <si>
    <t>UNET</t>
  </si>
  <si>
    <t>"ҮНЭТ СЕКЬЮРИТИС ҮЦК" ХХК</t>
  </si>
  <si>
    <t>11-р сарын арилжааны дүн</t>
  </si>
  <si>
    <t xml:space="preserve"> GREEN RECYCLE -GRB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</si>
</sst>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3" fontId="4" fillId="0" borderId="0" xfId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43" fontId="6" fillId="3" borderId="4" xfId="1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2" fillId="4" borderId="6" xfId="2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43" fontId="7" fillId="3" borderId="7" xfId="1" applyFont="1" applyFill="1" applyBorder="1" applyAlignment="1">
      <alignment horizontal="center" vertical="center"/>
    </xf>
    <xf numFmtId="9" fontId="7" fillId="4" borderId="8" xfId="2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3" fontId="4" fillId="3" borderId="4" xfId="1" applyFont="1" applyFill="1" applyBorder="1" applyAlignment="1">
      <alignment horizontal="center" vertical="center"/>
    </xf>
    <xf numFmtId="4" fontId="0" fillId="0" borderId="0" xfId="0" applyNumberFormat="1"/>
    <xf numFmtId="4" fontId="2" fillId="0" borderId="0" xfId="0" applyNumberFormat="1" applyFont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3" fontId="6" fillId="3" borderId="4" xfId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</cellXfs>
  <cellStyles count="5">
    <cellStyle name="Comma" xfId="1" builtinId="3"/>
    <cellStyle name="Normal" xfId="0" builtinId="0"/>
    <cellStyle name="Normal 10 2 2 17 2" xfId="4" xr:uid="{00000000-0005-0000-0000-000002000000}"/>
    <cellStyle name="Normal 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27215</xdr:colOff>
      <xdr:row>0</xdr:row>
      <xdr:rowOff>73478</xdr:rowOff>
    </xdr:from>
    <xdr:to>
      <xdr:col>13</xdr:col>
      <xdr:colOff>27215</xdr:colOff>
      <xdr:row>7</xdr:row>
      <xdr:rowOff>54428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215" y="73478"/>
          <a:ext cx="17963345" cy="136274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504825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94863"/>
          <a:ext cx="777025" cy="801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R5112\Desktop\Mnth2024.11.xlsx" TargetMode="External"/><Relationship Id="rId1" Type="http://schemas.openxmlformats.org/officeDocument/2006/relationships/externalLinkPath" Target="file:///C:\Users\UR5112\Desktop\Mnth2024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ummary"/>
      <sheetName val="Trading"/>
      <sheetName val="Bond_gov"/>
      <sheetName val="Bond_com"/>
      <sheetName val="XOC"/>
      <sheetName val="ABS"/>
      <sheetName val="TOP-20"/>
      <sheetName val="ActiveShares"/>
      <sheetName val="mar_cap"/>
      <sheetName val="PriceGainers&amp;Losers"/>
      <sheetName val="Trading Summary"/>
      <sheetName val="Brok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B8" t="str">
            <v>ALTN</v>
          </cell>
          <cell r="C8" t="str">
            <v>Алтан хоромсог ХХК</v>
          </cell>
          <cell r="H8">
            <v>0</v>
          </cell>
          <cell r="I8">
            <v>3105</v>
          </cell>
          <cell r="J8">
            <v>1955836.1</v>
          </cell>
          <cell r="K8">
            <v>7687</v>
          </cell>
          <cell r="L8">
            <v>2370204.17</v>
          </cell>
          <cell r="M8">
            <v>4326040.2699999996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10792</v>
          </cell>
          <cell r="T8">
            <v>4326040.2699999996</v>
          </cell>
        </row>
        <row r="9">
          <cell r="B9" t="str">
            <v>ARD</v>
          </cell>
          <cell r="C9" t="str">
            <v>Өлзий энд КО капитал ХХК</v>
          </cell>
          <cell r="D9">
            <v>450</v>
          </cell>
          <cell r="E9">
            <v>153354600</v>
          </cell>
          <cell r="H9">
            <v>153354600</v>
          </cell>
          <cell r="I9">
            <v>1240514</v>
          </cell>
          <cell r="J9">
            <v>385899032.87</v>
          </cell>
          <cell r="K9">
            <v>2465855</v>
          </cell>
          <cell r="L9">
            <v>810984723.97000003</v>
          </cell>
          <cell r="M9">
            <v>1196883756.8400002</v>
          </cell>
          <cell r="N9">
            <v>0</v>
          </cell>
          <cell r="O9">
            <v>0</v>
          </cell>
          <cell r="P9">
            <v>708</v>
          </cell>
          <cell r="Q9">
            <v>60800000</v>
          </cell>
          <cell r="R9">
            <v>60800000</v>
          </cell>
          <cell r="S9">
            <v>3707527</v>
          </cell>
          <cell r="T9">
            <v>1411038356.8400002</v>
          </cell>
        </row>
        <row r="10">
          <cell r="B10" t="str">
            <v>ARGB</v>
          </cell>
          <cell r="C10" t="str">
            <v>Аргай бэст ХХК</v>
          </cell>
          <cell r="D10">
            <v>2</v>
          </cell>
          <cell r="E10">
            <v>681576</v>
          </cell>
          <cell r="H10">
            <v>681576</v>
          </cell>
          <cell r="I10">
            <v>12632</v>
          </cell>
          <cell r="J10">
            <v>20131226.850000001</v>
          </cell>
          <cell r="K10">
            <v>6366</v>
          </cell>
          <cell r="L10">
            <v>19408343</v>
          </cell>
          <cell r="M10">
            <v>39539569.850000001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19000</v>
          </cell>
          <cell r="T10">
            <v>40221145.850000001</v>
          </cell>
        </row>
        <row r="11">
          <cell r="B11" t="str">
            <v>BATS</v>
          </cell>
          <cell r="C11" t="str">
            <v>Батс ХХК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B12" t="str">
            <v>BDSC</v>
          </cell>
          <cell r="C12" t="str">
            <v>БиДиСек ХК</v>
          </cell>
          <cell r="H12">
            <v>0</v>
          </cell>
          <cell r="I12">
            <v>3400293</v>
          </cell>
          <cell r="J12">
            <v>1536975117.54</v>
          </cell>
          <cell r="K12">
            <v>2127581</v>
          </cell>
          <cell r="L12">
            <v>1776585898.5599999</v>
          </cell>
          <cell r="M12">
            <v>3313561016.0999999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5527874</v>
          </cell>
          <cell r="T12">
            <v>3313561016.0999999</v>
          </cell>
        </row>
        <row r="13">
          <cell r="B13" t="str">
            <v>BKOC</v>
          </cell>
          <cell r="C13" t="str">
            <v>БКО Капитал ҮЦК</v>
          </cell>
          <cell r="H13">
            <v>0</v>
          </cell>
          <cell r="I13">
            <v>9397</v>
          </cell>
          <cell r="J13">
            <v>5176458.09</v>
          </cell>
          <cell r="K13">
            <v>650</v>
          </cell>
          <cell r="L13">
            <v>1050039.56</v>
          </cell>
          <cell r="M13">
            <v>6226497.6500000004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10047</v>
          </cell>
          <cell r="T13">
            <v>6226497.6500000004</v>
          </cell>
        </row>
        <row r="14">
          <cell r="B14" t="str">
            <v>BLAC</v>
          </cell>
          <cell r="C14" t="str">
            <v>Мазаалай капитал партнерс ҮЦК ХХК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B15" t="str">
            <v>BLMB</v>
          </cell>
          <cell r="C15" t="str">
            <v>Блүмсбюри секюритиес ХХК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B16" t="str">
            <v>BSK</v>
          </cell>
          <cell r="C16" t="str">
            <v>BLUE SKY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</row>
        <row r="17">
          <cell r="B17" t="str">
            <v>BULG</v>
          </cell>
          <cell r="C17" t="str">
            <v>Булган брокер ХХК</v>
          </cell>
          <cell r="H17">
            <v>0</v>
          </cell>
          <cell r="I17">
            <v>11620</v>
          </cell>
          <cell r="J17">
            <v>5204000</v>
          </cell>
          <cell r="K17">
            <v>11749</v>
          </cell>
          <cell r="L17">
            <v>5179600</v>
          </cell>
          <cell r="M17">
            <v>10383600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23369</v>
          </cell>
          <cell r="T17">
            <v>10383600</v>
          </cell>
        </row>
        <row r="18">
          <cell r="B18" t="str">
            <v>BUMB</v>
          </cell>
          <cell r="C18" t="str">
            <v>Бумбат-Алтай ХХК</v>
          </cell>
          <cell r="H18">
            <v>0</v>
          </cell>
          <cell r="I18">
            <v>385716</v>
          </cell>
          <cell r="J18">
            <v>158706880.75</v>
          </cell>
          <cell r="K18">
            <v>664485</v>
          </cell>
          <cell r="L18">
            <v>97734384.900000006</v>
          </cell>
          <cell r="M18">
            <v>256441265.65000001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1050201</v>
          </cell>
          <cell r="T18">
            <v>256441265.65000001</v>
          </cell>
        </row>
        <row r="19">
          <cell r="B19" t="str">
            <v>BZIN</v>
          </cell>
          <cell r="C19" t="str">
            <v>Мирэ Эссет Секьюритис Монгол ХХК</v>
          </cell>
          <cell r="D19">
            <v>272</v>
          </cell>
          <cell r="E19">
            <v>92694336</v>
          </cell>
          <cell r="H19">
            <v>92694336</v>
          </cell>
          <cell r="I19">
            <v>219213</v>
          </cell>
          <cell r="J19">
            <v>231407203.25999999</v>
          </cell>
          <cell r="K19">
            <v>316382</v>
          </cell>
          <cell r="L19">
            <v>125819218.16</v>
          </cell>
          <cell r="M19">
            <v>357226421.41999996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535867</v>
          </cell>
          <cell r="T19">
            <v>449920757.41999996</v>
          </cell>
        </row>
        <row r="20">
          <cell r="B20" t="str">
            <v>CTRL</v>
          </cell>
          <cell r="C20" t="str">
            <v>Централ секьюритийз ҮЦК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B21" t="str">
            <v>DCF</v>
          </cell>
          <cell r="C21" t="str">
            <v>Ди Си Эф ХХК</v>
          </cell>
          <cell r="H21">
            <v>0</v>
          </cell>
          <cell r="I21">
            <v>70</v>
          </cell>
          <cell r="J21">
            <v>4040.5</v>
          </cell>
          <cell r="K21">
            <v>882</v>
          </cell>
          <cell r="L21">
            <v>747792.2</v>
          </cell>
          <cell r="M21">
            <v>751832.7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952</v>
          </cell>
          <cell r="T21">
            <v>751832.7</v>
          </cell>
        </row>
        <row r="22">
          <cell r="B22" t="str">
            <v>DELG</v>
          </cell>
          <cell r="C22" t="str">
            <v>Ди Эйч капитал ҮЦК ХХК</v>
          </cell>
          <cell r="H22">
            <v>0</v>
          </cell>
          <cell r="I22">
            <v>10180</v>
          </cell>
          <cell r="J22">
            <v>47565691</v>
          </cell>
          <cell r="K22">
            <v>200</v>
          </cell>
          <cell r="L22">
            <v>10620000</v>
          </cell>
          <cell r="M22">
            <v>58185691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10380</v>
          </cell>
          <cell r="T22">
            <v>58185691</v>
          </cell>
        </row>
        <row r="23">
          <cell r="B23" t="str">
            <v>DOMI</v>
          </cell>
          <cell r="C23" t="str">
            <v>Домикс сек ҮЦК ХХК</v>
          </cell>
          <cell r="H23">
            <v>0</v>
          </cell>
          <cell r="I23">
            <v>1879</v>
          </cell>
          <cell r="J23">
            <v>5505726.9000000004</v>
          </cell>
          <cell r="K23">
            <v>32802</v>
          </cell>
          <cell r="L23">
            <v>4682276.55</v>
          </cell>
          <cell r="M23">
            <v>10188003.449999999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34681</v>
          </cell>
          <cell r="T23">
            <v>10188003.449999999</v>
          </cell>
        </row>
        <row r="24">
          <cell r="B24" t="str">
            <v>DRBR</v>
          </cell>
          <cell r="C24" t="str">
            <v>Дархан брокер ХХК</v>
          </cell>
          <cell r="H24">
            <v>0</v>
          </cell>
          <cell r="I24">
            <v>49982</v>
          </cell>
          <cell r="J24">
            <v>10358651.58</v>
          </cell>
          <cell r="K24">
            <v>26921</v>
          </cell>
          <cell r="L24">
            <v>10636541.5</v>
          </cell>
          <cell r="M24">
            <v>20995193.079999998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76903</v>
          </cell>
          <cell r="T24">
            <v>20995193.079999998</v>
          </cell>
        </row>
        <row r="25">
          <cell r="B25" t="str">
            <v>ECM</v>
          </cell>
          <cell r="C25" t="str">
            <v>Евразиа капитал монголиа ХХК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6">
          <cell r="B26" t="str">
            <v>GATR</v>
          </cell>
          <cell r="C26" t="str">
            <v>Гацуурт трейд ХХК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</row>
        <row r="27">
          <cell r="B27" t="str">
            <v>GAUL</v>
          </cell>
          <cell r="C27" t="str">
            <v>Гаүли ХХК</v>
          </cell>
          <cell r="H27">
            <v>0</v>
          </cell>
          <cell r="I27">
            <v>174798</v>
          </cell>
          <cell r="J27">
            <v>15309417</v>
          </cell>
          <cell r="K27">
            <v>609573</v>
          </cell>
          <cell r="L27">
            <v>57581849.649999999</v>
          </cell>
          <cell r="M27">
            <v>72891266.650000006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784371</v>
          </cell>
          <cell r="T27">
            <v>72891266.650000006</v>
          </cell>
        </row>
        <row r="28">
          <cell r="B28" t="str">
            <v>GDEV</v>
          </cell>
          <cell r="C28" t="str">
            <v>Гранддевелопмент ХХК</v>
          </cell>
          <cell r="H28">
            <v>0</v>
          </cell>
          <cell r="I28">
            <v>183655</v>
          </cell>
          <cell r="J28">
            <v>64928993.200000003</v>
          </cell>
          <cell r="K28">
            <v>3256</v>
          </cell>
          <cell r="L28">
            <v>10401302.699999999</v>
          </cell>
          <cell r="M28">
            <v>75330295.900000006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186911</v>
          </cell>
          <cell r="T28">
            <v>75330295.900000006</v>
          </cell>
        </row>
        <row r="29">
          <cell r="B29" t="str">
            <v>GDSC</v>
          </cell>
          <cell r="C29" t="str">
            <v>Гүүдсек ХХК</v>
          </cell>
          <cell r="H29">
            <v>0</v>
          </cell>
          <cell r="I29">
            <v>145052</v>
          </cell>
          <cell r="J29">
            <v>44764439.210000001</v>
          </cell>
          <cell r="K29">
            <v>121542</v>
          </cell>
          <cell r="L29">
            <v>76246861.049999997</v>
          </cell>
          <cell r="M29">
            <v>121011300.25999999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266594</v>
          </cell>
          <cell r="T29">
            <v>121011300.25999999</v>
          </cell>
        </row>
        <row r="30">
          <cell r="B30" t="str">
            <v>GLMT</v>
          </cell>
          <cell r="C30" t="str">
            <v>Голомт Капитал ХХК</v>
          </cell>
          <cell r="D30">
            <v>211</v>
          </cell>
          <cell r="E30">
            <v>71906268</v>
          </cell>
          <cell r="H30">
            <v>71906268</v>
          </cell>
          <cell r="I30">
            <v>8777193</v>
          </cell>
          <cell r="J30">
            <v>2861547505.3000002</v>
          </cell>
          <cell r="K30">
            <v>9148415</v>
          </cell>
          <cell r="L30">
            <v>2558268296.0900002</v>
          </cell>
          <cell r="M30">
            <v>5419815801.3900003</v>
          </cell>
          <cell r="N30">
            <v>248</v>
          </cell>
          <cell r="O30">
            <v>26818055</v>
          </cell>
          <cell r="P30">
            <v>794</v>
          </cell>
          <cell r="Q30">
            <v>58250000</v>
          </cell>
          <cell r="R30">
            <v>85068055</v>
          </cell>
          <cell r="S30">
            <v>17926861</v>
          </cell>
          <cell r="T30">
            <v>5576790124.3900003</v>
          </cell>
        </row>
        <row r="31">
          <cell r="B31" t="str">
            <v>HUN</v>
          </cell>
          <cell r="C31" t="str">
            <v>Хүннү Эмпайр ХХК</v>
          </cell>
          <cell r="H31">
            <v>0</v>
          </cell>
          <cell r="I31">
            <v>0</v>
          </cell>
          <cell r="J31">
            <v>0</v>
          </cell>
          <cell r="K31">
            <v>3469</v>
          </cell>
          <cell r="L31">
            <v>3623298</v>
          </cell>
          <cell r="M31">
            <v>3623298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3469</v>
          </cell>
          <cell r="T31">
            <v>3623298</v>
          </cell>
        </row>
        <row r="32">
          <cell r="B32" t="str">
            <v>INVC</v>
          </cell>
          <cell r="C32" t="str">
            <v>Инвескор капитал ҮЦК</v>
          </cell>
          <cell r="D32">
            <v>184</v>
          </cell>
          <cell r="E32">
            <v>62704992</v>
          </cell>
          <cell r="H32">
            <v>62704992</v>
          </cell>
          <cell r="I32">
            <v>2861587</v>
          </cell>
          <cell r="J32">
            <v>13351564809.75</v>
          </cell>
          <cell r="K32">
            <v>2554346</v>
          </cell>
          <cell r="L32">
            <v>13260889072.24</v>
          </cell>
          <cell r="M32">
            <v>26612453881.989998</v>
          </cell>
          <cell r="N32">
            <v>9536</v>
          </cell>
          <cell r="O32">
            <v>951835440</v>
          </cell>
          <cell r="P32">
            <v>5736</v>
          </cell>
          <cell r="Q32">
            <v>572443440</v>
          </cell>
          <cell r="R32">
            <v>1524278880</v>
          </cell>
          <cell r="S32">
            <v>5431389</v>
          </cell>
          <cell r="T32">
            <v>28199437753.989998</v>
          </cell>
        </row>
        <row r="33">
          <cell r="B33" t="str">
            <v>LFTI</v>
          </cell>
          <cell r="C33" t="str">
            <v>Лайфтайм инвестмент ХХК</v>
          </cell>
          <cell r="H33">
            <v>0</v>
          </cell>
          <cell r="I33">
            <v>629</v>
          </cell>
          <cell r="J33">
            <v>21482340</v>
          </cell>
          <cell r="K33">
            <v>0</v>
          </cell>
          <cell r="L33">
            <v>0</v>
          </cell>
          <cell r="M33">
            <v>21482340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629</v>
          </cell>
          <cell r="T33">
            <v>21482340</v>
          </cell>
        </row>
        <row r="34">
          <cell r="B34" t="str">
            <v>MERG</v>
          </cell>
          <cell r="C34" t="str">
            <v>Мэргэн санаа ХХК</v>
          </cell>
          <cell r="H34">
            <v>0</v>
          </cell>
          <cell r="I34">
            <v>2900</v>
          </cell>
          <cell r="J34">
            <v>4193487</v>
          </cell>
          <cell r="K34">
            <v>8647</v>
          </cell>
          <cell r="L34">
            <v>9453117.5999999996</v>
          </cell>
          <cell r="M34">
            <v>13646604.6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11547</v>
          </cell>
          <cell r="T34">
            <v>13646604.6</v>
          </cell>
        </row>
        <row r="35">
          <cell r="B35" t="str">
            <v>MIBG</v>
          </cell>
          <cell r="C35" t="str">
            <v>Мандал Капитал Маркетс ҮЦК</v>
          </cell>
          <cell r="D35">
            <v>270</v>
          </cell>
          <cell r="E35">
            <v>92012760</v>
          </cell>
          <cell r="H35">
            <v>92012760</v>
          </cell>
          <cell r="I35">
            <v>3252104</v>
          </cell>
          <cell r="J35">
            <v>3193529546.27</v>
          </cell>
          <cell r="K35">
            <v>2339475</v>
          </cell>
          <cell r="L35">
            <v>1659441148.9200001</v>
          </cell>
          <cell r="M35">
            <v>4852970695.1900005</v>
          </cell>
          <cell r="N35">
            <v>60041</v>
          </cell>
          <cell r="O35">
            <v>4602050000</v>
          </cell>
          <cell r="P35">
            <v>60041</v>
          </cell>
          <cell r="Q35">
            <v>4602050000</v>
          </cell>
          <cell r="R35">
            <v>9204100000</v>
          </cell>
          <cell r="S35">
            <v>5711931</v>
          </cell>
          <cell r="T35">
            <v>14149083455.190001</v>
          </cell>
        </row>
        <row r="36">
          <cell r="B36" t="str">
            <v>MICC</v>
          </cell>
          <cell r="C36" t="str">
            <v>Эм Ай Си Си ХХК</v>
          </cell>
          <cell r="H36">
            <v>0</v>
          </cell>
          <cell r="I36">
            <v>32252</v>
          </cell>
          <cell r="J36">
            <v>12530433.32</v>
          </cell>
          <cell r="K36">
            <v>91767</v>
          </cell>
          <cell r="L36">
            <v>7716699.2999999998</v>
          </cell>
          <cell r="M36">
            <v>20247132.620000001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124019</v>
          </cell>
          <cell r="T36">
            <v>20247132.620000001</v>
          </cell>
        </row>
        <row r="37">
          <cell r="B37" t="str">
            <v>MNET</v>
          </cell>
          <cell r="C37" t="str">
            <v>Ард секюритиз ХХК</v>
          </cell>
          <cell r="H37">
            <v>0</v>
          </cell>
          <cell r="I37">
            <v>4318103</v>
          </cell>
          <cell r="J37">
            <v>1751921090.0999999</v>
          </cell>
          <cell r="K37">
            <v>5051839</v>
          </cell>
          <cell r="L37">
            <v>2088719060.3499999</v>
          </cell>
          <cell r="M37">
            <v>3840640150.4499998</v>
          </cell>
          <cell r="N37">
            <v>1093</v>
          </cell>
          <cell r="O37">
            <v>78300000</v>
          </cell>
          <cell r="P37">
            <v>0</v>
          </cell>
          <cell r="Q37">
            <v>0</v>
          </cell>
          <cell r="R37">
            <v>78300000</v>
          </cell>
          <cell r="S37">
            <v>9371035</v>
          </cell>
          <cell r="T37">
            <v>3918940150.4499998</v>
          </cell>
        </row>
        <row r="38">
          <cell r="B38" t="str">
            <v>MONG</v>
          </cell>
          <cell r="C38" t="str">
            <v>Монгол секюритиес ХК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B39" t="str">
            <v>MSDQ</v>
          </cell>
          <cell r="C39" t="str">
            <v>Масдак ХХК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0">
          <cell r="B40" t="str">
            <v>MSEC</v>
          </cell>
          <cell r="C40" t="str">
            <v>Монсек ХХК</v>
          </cell>
          <cell r="H40">
            <v>0</v>
          </cell>
          <cell r="I40">
            <v>215999</v>
          </cell>
          <cell r="J40">
            <v>50849648.049999997</v>
          </cell>
          <cell r="K40">
            <v>168356</v>
          </cell>
          <cell r="L40">
            <v>34566321.57</v>
          </cell>
          <cell r="M40">
            <v>85415969.620000005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384355</v>
          </cell>
          <cell r="T40">
            <v>85415969.620000005</v>
          </cell>
        </row>
        <row r="41">
          <cell r="B41" t="str">
            <v>NOVL</v>
          </cell>
          <cell r="C41" t="str">
            <v>Новел инвестмент ХХК</v>
          </cell>
          <cell r="H41">
            <v>0</v>
          </cell>
          <cell r="I41">
            <v>143650</v>
          </cell>
          <cell r="J41">
            <v>72393135.859999999</v>
          </cell>
          <cell r="K41">
            <v>132967</v>
          </cell>
          <cell r="L41">
            <v>78888650.989999995</v>
          </cell>
          <cell r="M41">
            <v>151281786.84999999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276617</v>
          </cell>
          <cell r="T41">
            <v>151281786.84999999</v>
          </cell>
        </row>
        <row r="42">
          <cell r="B42" t="str">
            <v>NSEC</v>
          </cell>
          <cell r="C42" t="str">
            <v>Нэйшнл сэкюритис ХХК</v>
          </cell>
          <cell r="H42">
            <v>0</v>
          </cell>
          <cell r="I42">
            <v>84064</v>
          </cell>
          <cell r="J42">
            <v>45542984.149999999</v>
          </cell>
          <cell r="K42">
            <v>0</v>
          </cell>
          <cell r="L42">
            <v>0</v>
          </cell>
          <cell r="M42">
            <v>45542984.149999999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84064</v>
          </cell>
          <cell r="T42">
            <v>45542984.149999999</v>
          </cell>
        </row>
        <row r="43">
          <cell r="B43" t="str">
            <v>RISM</v>
          </cell>
          <cell r="C43" t="str">
            <v>Райнос инвестмент ҮЦК ХХК</v>
          </cell>
          <cell r="H43">
            <v>0</v>
          </cell>
          <cell r="I43">
            <v>169253</v>
          </cell>
          <cell r="J43">
            <v>121412941.56999999</v>
          </cell>
          <cell r="K43">
            <v>116409</v>
          </cell>
          <cell r="L43">
            <v>88426438.430000007</v>
          </cell>
          <cell r="M43">
            <v>209839380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285662</v>
          </cell>
          <cell r="T43">
            <v>209839380</v>
          </cell>
        </row>
        <row r="44">
          <cell r="B44" t="str">
            <v>SANR</v>
          </cell>
          <cell r="C44" t="str">
            <v>Санар ХХК</v>
          </cell>
          <cell r="H44">
            <v>0</v>
          </cell>
          <cell r="I44">
            <v>84</v>
          </cell>
          <cell r="J44">
            <v>83832</v>
          </cell>
          <cell r="K44">
            <v>0</v>
          </cell>
          <cell r="L44">
            <v>0</v>
          </cell>
          <cell r="M44">
            <v>83832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84</v>
          </cell>
          <cell r="T44">
            <v>83832</v>
          </cell>
        </row>
        <row r="45">
          <cell r="B45" t="str">
            <v>SECP</v>
          </cell>
          <cell r="C45" t="str">
            <v>СИКАП</v>
          </cell>
          <cell r="H45">
            <v>0</v>
          </cell>
          <cell r="I45">
            <v>1499</v>
          </cell>
          <cell r="J45">
            <v>30729.5</v>
          </cell>
          <cell r="K45">
            <v>0</v>
          </cell>
          <cell r="L45">
            <v>0</v>
          </cell>
          <cell r="M45">
            <v>30729.5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1499</v>
          </cell>
          <cell r="T45">
            <v>30729.5</v>
          </cell>
        </row>
        <row r="46">
          <cell r="B46" t="str">
            <v>SGC</v>
          </cell>
          <cell r="C46" t="str">
            <v>Эс Жи Капитал ХХК</v>
          </cell>
          <cell r="H46">
            <v>0</v>
          </cell>
          <cell r="I46">
            <v>2</v>
          </cell>
          <cell r="J46">
            <v>1970</v>
          </cell>
          <cell r="K46">
            <v>0</v>
          </cell>
          <cell r="L46">
            <v>0</v>
          </cell>
          <cell r="M46">
            <v>1970</v>
          </cell>
          <cell r="N46">
            <v>25</v>
          </cell>
          <cell r="O46">
            <v>2500000</v>
          </cell>
          <cell r="P46">
            <v>60</v>
          </cell>
          <cell r="Q46">
            <v>6000000</v>
          </cell>
          <cell r="R46">
            <v>8500000</v>
          </cell>
          <cell r="S46">
            <v>87</v>
          </cell>
          <cell r="T46">
            <v>8501970</v>
          </cell>
        </row>
        <row r="47">
          <cell r="B47" t="str">
            <v>SILS</v>
          </cell>
          <cell r="C47" t="str">
            <v>Силвэр лайт секюритиз ҮЦК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</row>
        <row r="48">
          <cell r="B48" t="str">
            <v>STIN</v>
          </cell>
          <cell r="C48" t="str">
            <v>Стандарт инвестмент ХХК</v>
          </cell>
          <cell r="D48">
            <v>2</v>
          </cell>
          <cell r="E48">
            <v>681576</v>
          </cell>
          <cell r="H48">
            <v>681576</v>
          </cell>
          <cell r="I48">
            <v>205206</v>
          </cell>
          <cell r="J48">
            <v>65017696.390000001</v>
          </cell>
          <cell r="K48">
            <v>167538</v>
          </cell>
          <cell r="L48">
            <v>107466222.2</v>
          </cell>
          <cell r="M48">
            <v>172483918.59</v>
          </cell>
          <cell r="N48">
            <v>0</v>
          </cell>
          <cell r="O48">
            <v>0</v>
          </cell>
          <cell r="P48">
            <v>10</v>
          </cell>
          <cell r="Q48">
            <v>1000000</v>
          </cell>
          <cell r="R48">
            <v>1000000</v>
          </cell>
          <cell r="S48">
            <v>372756</v>
          </cell>
          <cell r="T48">
            <v>174165494.59</v>
          </cell>
        </row>
        <row r="49">
          <cell r="B49" t="str">
            <v>STOK</v>
          </cell>
          <cell r="C49" t="str">
            <v>Стоклаб секьюритиз ҮЦК</v>
          </cell>
          <cell r="D49">
            <v>483</v>
          </cell>
          <cell r="E49">
            <v>164600604</v>
          </cell>
          <cell r="H49">
            <v>164600604</v>
          </cell>
          <cell r="I49">
            <v>259148</v>
          </cell>
          <cell r="J49">
            <v>63099135.350000001</v>
          </cell>
          <cell r="K49">
            <v>302794</v>
          </cell>
          <cell r="L49">
            <v>31413768.52</v>
          </cell>
          <cell r="M49">
            <v>94512903.870000005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562425</v>
          </cell>
          <cell r="T49">
            <v>259113507.87</v>
          </cell>
        </row>
        <row r="50">
          <cell r="B50" t="str">
            <v>TABO</v>
          </cell>
          <cell r="C50" t="str">
            <v>Таван богд ХХК</v>
          </cell>
          <cell r="H50">
            <v>0</v>
          </cell>
          <cell r="I50">
            <v>0</v>
          </cell>
          <cell r="J50">
            <v>0</v>
          </cell>
          <cell r="K50">
            <v>6000</v>
          </cell>
          <cell r="L50">
            <v>6090000</v>
          </cell>
          <cell r="M50">
            <v>6090000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6000</v>
          </cell>
          <cell r="T50">
            <v>6090000</v>
          </cell>
        </row>
        <row r="51">
          <cell r="B51" t="str">
            <v>TCHB</v>
          </cell>
          <cell r="C51" t="str">
            <v>Тулгат чандмань баян ХХК</v>
          </cell>
          <cell r="H51">
            <v>0</v>
          </cell>
          <cell r="I51">
            <v>20902</v>
          </cell>
          <cell r="J51">
            <v>13122610</v>
          </cell>
          <cell r="K51">
            <v>90718</v>
          </cell>
          <cell r="L51">
            <v>35711931.719999999</v>
          </cell>
          <cell r="M51">
            <v>48834541.719999999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111620</v>
          </cell>
          <cell r="T51">
            <v>48834541.719999999</v>
          </cell>
        </row>
        <row r="52">
          <cell r="B52" t="str">
            <v>TDB</v>
          </cell>
          <cell r="C52" t="str">
            <v>Ти ди би секьюритис ХХК</v>
          </cell>
          <cell r="D52">
            <v>108096</v>
          </cell>
          <cell r="E52">
            <v>36837819648</v>
          </cell>
          <cell r="F52">
            <v>110000</v>
          </cell>
          <cell r="G52">
            <v>37486680000</v>
          </cell>
          <cell r="H52">
            <v>74324499648</v>
          </cell>
          <cell r="I52">
            <v>2313273</v>
          </cell>
          <cell r="J52">
            <v>709278627.83000004</v>
          </cell>
          <cell r="K52">
            <v>989192</v>
          </cell>
          <cell r="L52">
            <v>784641961.30999994</v>
          </cell>
          <cell r="M52">
            <v>1493920589.1399999</v>
          </cell>
          <cell r="N52">
            <v>4262</v>
          </cell>
          <cell r="O52">
            <v>1403313868</v>
          </cell>
          <cell r="P52">
            <v>4056</v>
          </cell>
          <cell r="Q52">
            <v>1384881923</v>
          </cell>
          <cell r="R52">
            <v>2788195791</v>
          </cell>
          <cell r="S52">
            <v>3528879</v>
          </cell>
          <cell r="T52">
            <v>78606616028.139999</v>
          </cell>
        </row>
        <row r="53">
          <cell r="B53" t="str">
            <v>TNGR</v>
          </cell>
          <cell r="C53" t="str">
            <v>Тэнгэр капитал ХХК</v>
          </cell>
          <cell r="H53">
            <v>0</v>
          </cell>
          <cell r="I53">
            <v>38</v>
          </cell>
          <cell r="J53">
            <v>8499.64</v>
          </cell>
          <cell r="K53">
            <v>1261</v>
          </cell>
          <cell r="L53">
            <v>615296</v>
          </cell>
          <cell r="M53">
            <v>623795.64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1299</v>
          </cell>
          <cell r="T53">
            <v>623795.64</v>
          </cell>
        </row>
        <row r="54">
          <cell r="B54" t="str">
            <v>TTOL</v>
          </cell>
          <cell r="C54" t="str">
            <v>Апекс Капитал ҮЦК</v>
          </cell>
          <cell r="D54">
            <v>10</v>
          </cell>
          <cell r="E54">
            <v>3407880</v>
          </cell>
          <cell r="H54">
            <v>3407880</v>
          </cell>
          <cell r="I54">
            <v>1113013</v>
          </cell>
          <cell r="J54">
            <v>564109344.45000005</v>
          </cell>
          <cell r="K54">
            <v>2228160</v>
          </cell>
          <cell r="L54">
            <v>1818531232.5999999</v>
          </cell>
          <cell r="M54">
            <v>2382640577.0500002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3341183</v>
          </cell>
          <cell r="T54">
            <v>2386048457.0500002</v>
          </cell>
        </row>
        <row r="55">
          <cell r="B55" t="str">
            <v>UNDR</v>
          </cell>
          <cell r="C55" t="str">
            <v>Өндөрхаан инвест ХХК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</row>
        <row r="56">
          <cell r="B56" t="str">
            <v>UNET</v>
          </cell>
          <cell r="C56" t="str">
            <v>Үнэт секьюритиc</v>
          </cell>
          <cell r="H56">
            <v>0</v>
          </cell>
          <cell r="I56">
            <v>107</v>
          </cell>
          <cell r="J56">
            <v>82603.97</v>
          </cell>
          <cell r="K56">
            <v>3</v>
          </cell>
          <cell r="L56">
            <v>1869</v>
          </cell>
          <cell r="M56">
            <v>84472.97</v>
          </cell>
          <cell r="N56">
            <v>0</v>
          </cell>
          <cell r="O56">
            <v>0</v>
          </cell>
          <cell r="P56">
            <v>3800</v>
          </cell>
          <cell r="Q56">
            <v>379392000</v>
          </cell>
          <cell r="R56">
            <v>379392000</v>
          </cell>
          <cell r="S56">
            <v>3910</v>
          </cell>
          <cell r="T56">
            <v>379476472.97000003</v>
          </cell>
        </row>
        <row r="57">
          <cell r="B57" t="str">
            <v>ZGB</v>
          </cell>
          <cell r="C57" t="str">
            <v>Таван Богд Капитал ХХК</v>
          </cell>
          <cell r="D57">
            <v>20</v>
          </cell>
          <cell r="E57">
            <v>6815760</v>
          </cell>
          <cell r="H57">
            <v>6815760</v>
          </cell>
          <cell r="I57">
            <v>927235</v>
          </cell>
          <cell r="J57">
            <v>584981819.12</v>
          </cell>
          <cell r="K57">
            <v>739568</v>
          </cell>
          <cell r="L57">
            <v>435291826.60000002</v>
          </cell>
          <cell r="M57">
            <v>1020273645.72</v>
          </cell>
          <cell r="N57">
            <v>260</v>
          </cell>
          <cell r="O57">
            <v>19459700</v>
          </cell>
          <cell r="P57">
            <v>260</v>
          </cell>
          <cell r="Q57">
            <v>19459700</v>
          </cell>
          <cell r="R57">
            <v>38919400</v>
          </cell>
          <cell r="S57">
            <v>1667343</v>
          </cell>
          <cell r="T57">
            <v>1066008805.72</v>
          </cell>
        </row>
        <row r="58">
          <cell r="B58" t="str">
            <v>ZRGD</v>
          </cell>
          <cell r="C58" t="str">
            <v>Зэргэд ХХК</v>
          </cell>
          <cell r="H58">
            <v>0</v>
          </cell>
          <cell r="I58">
            <v>4732</v>
          </cell>
          <cell r="J58">
            <v>5030734</v>
          </cell>
          <cell r="K58">
            <v>14224</v>
          </cell>
          <cell r="L58">
            <v>5902991.0599999996</v>
          </cell>
          <cell r="M58">
            <v>10933725.059999999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18956</v>
          </cell>
          <cell r="T58">
            <v>10933725.059999999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P125"/>
  <sheetViews>
    <sheetView tabSelected="1" zoomScale="71" zoomScaleNormal="71" zoomScaleSheetLayoutView="70" zoomScalePageLayoutView="70" workbookViewId="0">
      <selection activeCell="P65" sqref="P65"/>
    </sheetView>
  </sheetViews>
  <sheetFormatPr defaultRowHeight="15.75" x14ac:dyDescent="0.25"/>
  <cols>
    <col min="1" max="1" width="4.28515625" style="1" customWidth="1"/>
    <col min="2" max="2" width="9.85546875" style="1" customWidth="1"/>
    <col min="3" max="3" width="58.7109375" style="1" customWidth="1"/>
    <col min="4" max="4" width="11" style="1" customWidth="1"/>
    <col min="5" max="6" width="15.5703125" style="1" customWidth="1"/>
    <col min="7" max="7" width="28.7109375" style="1" customWidth="1"/>
    <col min="8" max="8" width="22.85546875" style="2" customWidth="1"/>
    <col min="9" max="9" width="10" style="3" customWidth="1"/>
    <col min="10" max="10" width="26" style="3" customWidth="1"/>
    <col min="11" max="11" width="25.85546875" style="1" customWidth="1"/>
    <col min="12" max="12" width="24.85546875" style="1" customWidth="1"/>
    <col min="13" max="13" width="15.85546875" style="1" customWidth="1"/>
    <col min="14" max="14" width="22.28515625" style="4" bestFit="1" customWidth="1"/>
    <col min="15" max="15" width="9.140625" style="1"/>
    <col min="16" max="16" width="21.42578125" style="1" bestFit="1" customWidth="1"/>
    <col min="17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6" ht="13.9" customHeight="1" x14ac:dyDescent="0.25"/>
    <row r="8" spans="1:16" x14ac:dyDescent="0.25">
      <c r="I8" s="5"/>
      <c r="J8" s="5"/>
      <c r="K8" s="6"/>
    </row>
    <row r="9" spans="1:16" ht="15" customHeight="1" x14ac:dyDescent="0.25">
      <c r="B9" s="7"/>
      <c r="C9" s="8"/>
      <c r="D9" s="52" t="s">
        <v>0</v>
      </c>
      <c r="E9" s="52"/>
      <c r="F9" s="52"/>
      <c r="G9" s="52"/>
      <c r="H9" s="52"/>
      <c r="I9" s="52"/>
      <c r="J9" s="52"/>
      <c r="K9" s="8"/>
      <c r="L9" s="8"/>
      <c r="M9" s="8"/>
    </row>
    <row r="11" spans="1:16" ht="15" customHeight="1" thickBot="1" x14ac:dyDescent="0.3">
      <c r="K11" s="53"/>
      <c r="L11" s="53"/>
      <c r="M11" s="53"/>
    </row>
    <row r="12" spans="1:16" ht="14.45" customHeight="1" x14ac:dyDescent="0.25">
      <c r="A12" s="54" t="s">
        <v>1</v>
      </c>
      <c r="B12" s="56" t="s">
        <v>2</v>
      </c>
      <c r="C12" s="56" t="s">
        <v>3</v>
      </c>
      <c r="D12" s="56" t="s">
        <v>4</v>
      </c>
      <c r="E12" s="56"/>
      <c r="F12" s="56"/>
      <c r="G12" s="42" t="s">
        <v>122</v>
      </c>
      <c r="H12" s="42"/>
      <c r="I12" s="42"/>
      <c r="J12" s="42"/>
      <c r="K12" s="42"/>
      <c r="L12" s="58" t="s">
        <v>118</v>
      </c>
      <c r="M12" s="59"/>
    </row>
    <row r="13" spans="1:16" s="7" customFormat="1" ht="15.75" customHeight="1" x14ac:dyDescent="0.25">
      <c r="A13" s="55"/>
      <c r="B13" s="57"/>
      <c r="C13" s="57"/>
      <c r="D13" s="57"/>
      <c r="E13" s="57"/>
      <c r="F13" s="57"/>
      <c r="G13" s="42"/>
      <c r="H13" s="42"/>
      <c r="I13" s="42"/>
      <c r="J13" s="42"/>
      <c r="K13" s="42"/>
      <c r="L13" s="49"/>
      <c r="M13" s="50"/>
      <c r="N13" s="9"/>
    </row>
    <row r="14" spans="1:16" s="7" customFormat="1" ht="33.75" customHeight="1" x14ac:dyDescent="0.25">
      <c r="A14" s="55"/>
      <c r="B14" s="57"/>
      <c r="C14" s="57"/>
      <c r="D14" s="57"/>
      <c r="E14" s="57"/>
      <c r="F14" s="57"/>
      <c r="G14" s="38" t="s">
        <v>119</v>
      </c>
      <c r="H14" s="43" t="s">
        <v>5</v>
      </c>
      <c r="I14" s="44"/>
      <c r="J14" s="45"/>
      <c r="K14" s="42" t="s">
        <v>6</v>
      </c>
      <c r="L14" s="49" t="s">
        <v>7</v>
      </c>
      <c r="M14" s="50" t="s">
        <v>8</v>
      </c>
      <c r="N14" s="9"/>
    </row>
    <row r="15" spans="1:16" s="7" customFormat="1" ht="47.25" x14ac:dyDescent="0.25">
      <c r="A15" s="55"/>
      <c r="B15" s="57"/>
      <c r="C15" s="57"/>
      <c r="D15" s="23" t="s">
        <v>9</v>
      </c>
      <c r="E15" s="23" t="s">
        <v>10</v>
      </c>
      <c r="F15" s="23" t="s">
        <v>11</v>
      </c>
      <c r="G15" s="24" t="s">
        <v>123</v>
      </c>
      <c r="H15" s="24" t="s">
        <v>101</v>
      </c>
      <c r="I15" s="10" t="s">
        <v>89</v>
      </c>
      <c r="J15" s="24" t="s">
        <v>102</v>
      </c>
      <c r="K15" s="42"/>
      <c r="L15" s="49"/>
      <c r="M15" s="51"/>
      <c r="N15" s="9"/>
      <c r="P15" s="35" t="s">
        <v>111</v>
      </c>
    </row>
    <row r="16" spans="1:16" x14ac:dyDescent="0.25">
      <c r="A16" s="25">
        <v>1</v>
      </c>
      <c r="B16" s="11" t="s">
        <v>12</v>
      </c>
      <c r="C16" s="12" t="s">
        <v>13</v>
      </c>
      <c r="D16" s="13" t="s">
        <v>14</v>
      </c>
      <c r="E16" s="13" t="s">
        <v>14</v>
      </c>
      <c r="F16" s="13" t="s">
        <v>14</v>
      </c>
      <c r="G16" s="37">
        <f>VLOOKUP(B16,[1]Brokers!$B$8:$H$58,7,0)</f>
        <v>0</v>
      </c>
      <c r="H16" s="15">
        <f>VLOOKUP(B16,[1]Brokers!$B$8:$M$58,12,0)</f>
        <v>3313561016.0999999</v>
      </c>
      <c r="I16" s="15">
        <v>0</v>
      </c>
      <c r="J16" s="15">
        <f>VLOOKUP(B16,[1]Brokers!$B$8:$R$58,17,0)</f>
        <v>0</v>
      </c>
      <c r="K16" s="22">
        <f>VLOOKUP(B16,[1]Brokers!$B$8:$T$58,19,0)</f>
        <v>3313561016.0999999</v>
      </c>
      <c r="L16" s="22">
        <v>1033047973669.49</v>
      </c>
      <c r="M16" s="26">
        <f>L16/$L$67</f>
        <v>0.43931299776643273</v>
      </c>
      <c r="P16" s="19"/>
    </row>
    <row r="17" spans="1:16" x14ac:dyDescent="0.25">
      <c r="A17" s="25">
        <f>+A16+1</f>
        <v>2</v>
      </c>
      <c r="B17" s="11" t="s">
        <v>24</v>
      </c>
      <c r="C17" s="12" t="s">
        <v>104</v>
      </c>
      <c r="D17" s="13" t="s">
        <v>14</v>
      </c>
      <c r="E17" s="13" t="s">
        <v>14</v>
      </c>
      <c r="F17" s="13" t="s">
        <v>14</v>
      </c>
      <c r="G17" s="37">
        <f>VLOOKUP(B17,[1]Brokers!$B$8:$H$58,7,0)</f>
        <v>74324499648</v>
      </c>
      <c r="H17" s="15">
        <f>VLOOKUP(B17,[1]Brokers!$B$8:$M$58,12,0)</f>
        <v>1493920589.1399999</v>
      </c>
      <c r="I17" s="15">
        <v>0</v>
      </c>
      <c r="J17" s="15">
        <f>VLOOKUP(B17,[1]Brokers!$B$8:$R$58,17,0)</f>
        <v>2788195791</v>
      </c>
      <c r="K17" s="22">
        <f>VLOOKUP(B17,[1]Brokers!$B$8:$T$58,19,0)</f>
        <v>78606616028.139999</v>
      </c>
      <c r="L17" s="22">
        <v>281298241965.20001</v>
      </c>
      <c r="M17" s="26">
        <f>L17/$L$67</f>
        <v>0.11962462256733151</v>
      </c>
      <c r="P17" s="19"/>
    </row>
    <row r="18" spans="1:16" x14ac:dyDescent="0.25">
      <c r="A18" s="25">
        <f t="shared" ref="A18:A58" si="0">+A17+1</f>
        <v>3</v>
      </c>
      <c r="B18" s="11" t="s">
        <v>81</v>
      </c>
      <c r="C18" s="12" t="s">
        <v>110</v>
      </c>
      <c r="D18" s="13" t="s">
        <v>14</v>
      </c>
      <c r="E18" s="13" t="s">
        <v>14</v>
      </c>
      <c r="F18" s="13" t="s">
        <v>14</v>
      </c>
      <c r="G18" s="37">
        <f>VLOOKUP(B18,[1]Brokers!$B$8:$H$58,7,0)</f>
        <v>6815760</v>
      </c>
      <c r="H18" s="15">
        <f>VLOOKUP(B18,[1]Brokers!$B$8:$M$58,12,0)</f>
        <v>1020273645.72</v>
      </c>
      <c r="I18" s="15">
        <v>0</v>
      </c>
      <c r="J18" s="15">
        <f>VLOOKUP(B18,[1]Brokers!$B$8:$R$58,17,0)</f>
        <v>38919400</v>
      </c>
      <c r="K18" s="22">
        <f>VLOOKUP(B18,[1]Brokers!$B$8:$T$58,19,0)</f>
        <v>1066008805.72</v>
      </c>
      <c r="L18" s="22">
        <v>264019692157.84003</v>
      </c>
      <c r="M18" s="26">
        <f>L18/$L$67</f>
        <v>0.11227676292634597</v>
      </c>
      <c r="P18" s="19"/>
    </row>
    <row r="19" spans="1:16" x14ac:dyDescent="0.25">
      <c r="A19" s="25">
        <f t="shared" si="0"/>
        <v>4</v>
      </c>
      <c r="B19" s="11" t="s">
        <v>94</v>
      </c>
      <c r="C19" s="12" t="s">
        <v>95</v>
      </c>
      <c r="D19" s="13" t="s">
        <v>14</v>
      </c>
      <c r="E19" s="13" t="s">
        <v>14</v>
      </c>
      <c r="F19" s="13" t="s">
        <v>14</v>
      </c>
      <c r="G19" s="37">
        <f>VLOOKUP(B19,[1]Brokers!$B$8:$H$58,7,0)</f>
        <v>62704992</v>
      </c>
      <c r="H19" s="15">
        <f>VLOOKUP(B19,[1]Brokers!$B$8:$M$58,12,0)</f>
        <v>26612453881.989998</v>
      </c>
      <c r="I19" s="15">
        <v>0</v>
      </c>
      <c r="J19" s="15">
        <f>VLOOKUP(B19,[1]Brokers!$B$8:$R$58,17,0)</f>
        <v>1524278880</v>
      </c>
      <c r="K19" s="22">
        <f>VLOOKUP(B19,[1]Brokers!$B$8:$T$58,19,0)</f>
        <v>28199437753.989998</v>
      </c>
      <c r="L19" s="22">
        <v>223593192806.40997</v>
      </c>
      <c r="M19" s="26">
        <f>L19/$L$67</f>
        <v>9.5085028300320257E-2</v>
      </c>
      <c r="P19" s="19"/>
    </row>
    <row r="20" spans="1:16" x14ac:dyDescent="0.25">
      <c r="A20" s="25">
        <f t="shared" si="0"/>
        <v>5</v>
      </c>
      <c r="B20" s="11" t="s">
        <v>19</v>
      </c>
      <c r="C20" s="12" t="s">
        <v>20</v>
      </c>
      <c r="D20" s="13" t="s">
        <v>14</v>
      </c>
      <c r="E20" s="13" t="s">
        <v>14</v>
      </c>
      <c r="F20" s="13" t="s">
        <v>14</v>
      </c>
      <c r="G20" s="37">
        <f>VLOOKUP(B20,[1]Brokers!$B$8:$H$58,7,0)</f>
        <v>71906268</v>
      </c>
      <c r="H20" s="15">
        <f>VLOOKUP(B20,[1]Brokers!$B$8:$M$58,12,0)</f>
        <v>5419815801.3900003</v>
      </c>
      <c r="I20" s="15">
        <v>0</v>
      </c>
      <c r="J20" s="15">
        <f>VLOOKUP(B20,[1]Brokers!$B$8:$R$58,17,0)</f>
        <v>85068055</v>
      </c>
      <c r="K20" s="22">
        <f>VLOOKUP(B20,[1]Brokers!$B$8:$T$58,19,0)</f>
        <v>5576790124.3900003</v>
      </c>
      <c r="L20" s="22">
        <v>200264782081.72003</v>
      </c>
      <c r="M20" s="26">
        <f>L20/$L$67</f>
        <v>8.5164410565418236E-2</v>
      </c>
      <c r="P20" s="19"/>
    </row>
    <row r="21" spans="1:16" x14ac:dyDescent="0.25">
      <c r="A21" s="25">
        <f t="shared" si="0"/>
        <v>6</v>
      </c>
      <c r="B21" s="11" t="s">
        <v>31</v>
      </c>
      <c r="C21" s="12" t="s">
        <v>109</v>
      </c>
      <c r="D21" s="13" t="s">
        <v>14</v>
      </c>
      <c r="E21" s="13" t="s">
        <v>14</v>
      </c>
      <c r="F21" s="13" t="s">
        <v>14</v>
      </c>
      <c r="G21" s="37">
        <f>VLOOKUP(B21,[1]Brokers!$B$8:$H$58,7,0)</f>
        <v>92012760</v>
      </c>
      <c r="H21" s="15">
        <f>VLOOKUP(B21,[1]Brokers!$B$8:$M$58,12,0)</f>
        <v>4852970695.1900005</v>
      </c>
      <c r="I21" s="15">
        <v>0</v>
      </c>
      <c r="J21" s="15">
        <f>VLOOKUP(B21,[1]Brokers!$B$8:$R$58,17,0)</f>
        <v>9204100000</v>
      </c>
      <c r="K21" s="22">
        <f>VLOOKUP(B21,[1]Brokers!$B$8:$T$58,19,0)</f>
        <v>14149083455.190001</v>
      </c>
      <c r="L21" s="22">
        <v>102515556910.14</v>
      </c>
      <c r="M21" s="26">
        <f>L21/$L$67</f>
        <v>4.3595668131379293E-2</v>
      </c>
      <c r="P21" s="19"/>
    </row>
    <row r="22" spans="1:16" x14ac:dyDescent="0.25">
      <c r="A22" s="25">
        <f t="shared" si="0"/>
        <v>7</v>
      </c>
      <c r="B22" s="11" t="s">
        <v>23</v>
      </c>
      <c r="C22" s="12" t="s">
        <v>103</v>
      </c>
      <c r="D22" s="13" t="s">
        <v>14</v>
      </c>
      <c r="E22" s="13" t="s">
        <v>14</v>
      </c>
      <c r="F22" s="14"/>
      <c r="G22" s="37">
        <f>VLOOKUP(B22,[1]Brokers!$B$8:$H$58,7,0)</f>
        <v>153354600</v>
      </c>
      <c r="H22" s="15">
        <f>VLOOKUP(B22,[1]Brokers!$B$8:$M$58,12,0)</f>
        <v>1196883756.8400002</v>
      </c>
      <c r="I22" s="15">
        <v>0</v>
      </c>
      <c r="J22" s="15">
        <f>VLOOKUP(B22,[1]Brokers!$B$8:$R$58,17,0)</f>
        <v>60800000</v>
      </c>
      <c r="K22" s="22">
        <f>VLOOKUP(B22,[1]Brokers!$B$8:$T$58,19,0)</f>
        <v>1411038356.8400002</v>
      </c>
      <c r="L22" s="22">
        <v>69371323974.400009</v>
      </c>
      <c r="M22" s="26">
        <f>L22/$L$67</f>
        <v>2.9500783188187517E-2</v>
      </c>
      <c r="P22" s="19"/>
    </row>
    <row r="23" spans="1:16" x14ac:dyDescent="0.25">
      <c r="A23" s="25">
        <f t="shared" si="0"/>
        <v>8</v>
      </c>
      <c r="B23" s="11" t="s">
        <v>27</v>
      </c>
      <c r="C23" s="12" t="s">
        <v>28</v>
      </c>
      <c r="D23" s="13" t="s">
        <v>14</v>
      </c>
      <c r="E23" s="13" t="s">
        <v>14</v>
      </c>
      <c r="F23" s="13" t="s">
        <v>14</v>
      </c>
      <c r="G23" s="37">
        <f>VLOOKUP(B23,[1]Brokers!$B$8:$H$58,7,0)</f>
        <v>0</v>
      </c>
      <c r="H23" s="15">
        <f>VLOOKUP(B23,[1]Brokers!$B$8:$M$58,12,0)</f>
        <v>3840640150.4499998</v>
      </c>
      <c r="I23" s="15">
        <v>0</v>
      </c>
      <c r="J23" s="15">
        <f>VLOOKUP(B23,[1]Brokers!$B$8:$R$58,17,0)</f>
        <v>78300000</v>
      </c>
      <c r="K23" s="22">
        <f>VLOOKUP(B23,[1]Brokers!$B$8:$T$58,19,0)</f>
        <v>3918940150.4499998</v>
      </c>
      <c r="L23" s="22">
        <v>47941189420.089996</v>
      </c>
      <c r="M23" s="26">
        <f>L23/$L$67</f>
        <v>2.0387424570242053E-2</v>
      </c>
      <c r="P23" s="19"/>
    </row>
    <row r="24" spans="1:16" x14ac:dyDescent="0.25">
      <c r="A24" s="25">
        <f t="shared" si="0"/>
        <v>9</v>
      </c>
      <c r="B24" s="11" t="s">
        <v>25</v>
      </c>
      <c r="C24" s="12" t="s">
        <v>26</v>
      </c>
      <c r="D24" s="13" t="s">
        <v>14</v>
      </c>
      <c r="E24" s="13" t="s">
        <v>14</v>
      </c>
      <c r="F24" s="13" t="s">
        <v>14</v>
      </c>
      <c r="G24" s="37">
        <f>VLOOKUP(B24,[1]Brokers!$B$8:$H$58,7,0)</f>
        <v>681576</v>
      </c>
      <c r="H24" s="15">
        <f>VLOOKUP(B24,[1]Brokers!$B$8:$M$58,12,0)</f>
        <v>172483918.59</v>
      </c>
      <c r="I24" s="15">
        <v>0</v>
      </c>
      <c r="J24" s="15">
        <f>VLOOKUP(B24,[1]Brokers!$B$8:$R$58,17,0)</f>
        <v>1000000</v>
      </c>
      <c r="K24" s="22">
        <f>VLOOKUP(B24,[1]Brokers!$B$8:$T$58,19,0)</f>
        <v>174165494.59</v>
      </c>
      <c r="L24" s="22">
        <v>27125702953.879997</v>
      </c>
      <c r="M24" s="26">
        <f>L24/$L$67</f>
        <v>1.1535450613064541E-2</v>
      </c>
      <c r="P24" s="19"/>
    </row>
    <row r="25" spans="1:16" s="7" customFormat="1" x14ac:dyDescent="0.25">
      <c r="A25" s="25">
        <f t="shared" si="0"/>
        <v>10</v>
      </c>
      <c r="B25" s="11" t="s">
        <v>40</v>
      </c>
      <c r="C25" s="12" t="s">
        <v>112</v>
      </c>
      <c r="D25" s="13" t="s">
        <v>14</v>
      </c>
      <c r="E25" s="14"/>
      <c r="F25" s="14"/>
      <c r="G25" s="37">
        <f>VLOOKUP(B25,[1]Brokers!$B$8:$H$58,7,0)</f>
        <v>0</v>
      </c>
      <c r="H25" s="15">
        <f>VLOOKUP(B25,[1]Brokers!$B$8:$M$58,12,0)</f>
        <v>58185691</v>
      </c>
      <c r="I25" s="15">
        <v>0</v>
      </c>
      <c r="J25" s="15">
        <f>VLOOKUP(B25,[1]Brokers!$B$8:$R$58,17,0)</f>
        <v>0</v>
      </c>
      <c r="K25" s="22">
        <f>VLOOKUP(B25,[1]Brokers!$B$8:$T$58,19,0)</f>
        <v>58185691</v>
      </c>
      <c r="L25" s="22">
        <v>26818198353.139999</v>
      </c>
      <c r="M25" s="26">
        <f>L25/$L$67</f>
        <v>1.1404681499314478E-2</v>
      </c>
      <c r="N25" s="22"/>
      <c r="P25" s="19"/>
    </row>
    <row r="26" spans="1:16" x14ac:dyDescent="0.25">
      <c r="A26" s="25">
        <f t="shared" si="0"/>
        <v>11</v>
      </c>
      <c r="B26" s="11" t="s">
        <v>69</v>
      </c>
      <c r="C26" s="12" t="s">
        <v>92</v>
      </c>
      <c r="D26" s="13" t="s">
        <v>14</v>
      </c>
      <c r="E26" s="13" t="s">
        <v>14</v>
      </c>
      <c r="F26" s="13" t="s">
        <v>14</v>
      </c>
      <c r="G26" s="37">
        <f>VLOOKUP(B26,[1]Brokers!$B$8:$H$58,7,0)</f>
        <v>3407880</v>
      </c>
      <c r="H26" s="15">
        <f>VLOOKUP(B26,[1]Brokers!$B$8:$M$58,12,0)</f>
        <v>2382640577.0500002</v>
      </c>
      <c r="I26" s="15">
        <v>0</v>
      </c>
      <c r="J26" s="15">
        <f>VLOOKUP(B26,[1]Brokers!$B$8:$R$58,17,0)</f>
        <v>0</v>
      </c>
      <c r="K26" s="22">
        <f>VLOOKUP(B26,[1]Brokers!$B$8:$T$58,19,0)</f>
        <v>2386048457.0500002</v>
      </c>
      <c r="L26" s="22">
        <v>21362379364.389996</v>
      </c>
      <c r="M26" s="26">
        <f>L26/$L$67</f>
        <v>9.0845451103866003E-3</v>
      </c>
      <c r="P26" s="19"/>
    </row>
    <row r="27" spans="1:16" x14ac:dyDescent="0.25">
      <c r="A27" s="25">
        <f t="shared" si="0"/>
        <v>12</v>
      </c>
      <c r="B27" s="11" t="s">
        <v>98</v>
      </c>
      <c r="C27" s="12" t="s">
        <v>99</v>
      </c>
      <c r="D27" s="13" t="s">
        <v>14</v>
      </c>
      <c r="E27" s="13" t="s">
        <v>14</v>
      </c>
      <c r="F27" s="13" t="s">
        <v>14</v>
      </c>
      <c r="G27" s="37">
        <f>VLOOKUP(B27,[1]Brokers!$B$8:$H$58,7,0)</f>
        <v>0</v>
      </c>
      <c r="H27" s="15">
        <f>VLOOKUP(B27,[1]Brokers!$B$8:$M$58,12,0)</f>
        <v>209839380</v>
      </c>
      <c r="I27" s="15">
        <v>0</v>
      </c>
      <c r="J27" s="15">
        <f>VLOOKUP(B27,[1]Brokers!$B$8:$R$58,17,0)</f>
        <v>0</v>
      </c>
      <c r="K27" s="22">
        <f>VLOOKUP(B27,[1]Brokers!$B$8:$T$58,19,0)</f>
        <v>209839380</v>
      </c>
      <c r="L27" s="22">
        <v>11561835498.570002</v>
      </c>
      <c r="M27" s="26">
        <f>L27/$L$67</f>
        <v>4.9167751566435861E-3</v>
      </c>
      <c r="P27" s="19"/>
    </row>
    <row r="28" spans="1:16" x14ac:dyDescent="0.25">
      <c r="A28" s="25">
        <f t="shared" si="0"/>
        <v>13</v>
      </c>
      <c r="B28" s="11" t="s">
        <v>38</v>
      </c>
      <c r="C28" s="12" t="s">
        <v>39</v>
      </c>
      <c r="D28" s="13" t="s">
        <v>14</v>
      </c>
      <c r="E28" s="13" t="s">
        <v>14</v>
      </c>
      <c r="F28" s="14"/>
      <c r="G28" s="37">
        <f>VLOOKUP(B28,[1]Brokers!$B$8:$H$58,7,0)</f>
        <v>0</v>
      </c>
      <c r="H28" s="15">
        <f>VLOOKUP(B28,[1]Brokers!$B$8:$M$58,12,0)</f>
        <v>21482340</v>
      </c>
      <c r="I28" s="15">
        <v>0</v>
      </c>
      <c r="J28" s="15">
        <f>VLOOKUP(B28,[1]Brokers!$B$8:$R$58,17,0)</f>
        <v>0</v>
      </c>
      <c r="K28" s="22">
        <f>VLOOKUP(B28,[1]Brokers!$B$8:$T$58,19,0)</f>
        <v>21482340</v>
      </c>
      <c r="L28" s="22">
        <v>10387182206.119999</v>
      </c>
      <c r="M28" s="26">
        <f>L28/$L$67</f>
        <v>4.4172432158282983E-3</v>
      </c>
      <c r="P28" s="19"/>
    </row>
    <row r="29" spans="1:16" x14ac:dyDescent="0.25">
      <c r="A29" s="25">
        <f t="shared" si="0"/>
        <v>14</v>
      </c>
      <c r="B29" s="11" t="s">
        <v>106</v>
      </c>
      <c r="C29" s="12" t="s">
        <v>105</v>
      </c>
      <c r="D29" s="13" t="s">
        <v>14</v>
      </c>
      <c r="E29" s="14"/>
      <c r="F29" s="14"/>
      <c r="G29" s="37">
        <f>VLOOKUP(B29,[1]Brokers!$B$8:$H$58,7,0)</f>
        <v>164600604</v>
      </c>
      <c r="H29" s="15">
        <f>VLOOKUP(B29,[1]Brokers!$B$8:$M$58,12,0)</f>
        <v>94512903.870000005</v>
      </c>
      <c r="I29" s="15">
        <v>0</v>
      </c>
      <c r="J29" s="15">
        <f>VLOOKUP(B29,[1]Brokers!$B$8:$R$58,17,0)</f>
        <v>0</v>
      </c>
      <c r="K29" s="22">
        <f>VLOOKUP(B29,[1]Brokers!$B$8:$T$58,19,0)</f>
        <v>259113507.87</v>
      </c>
      <c r="L29" s="22">
        <v>5509745015.0400009</v>
      </c>
      <c r="M29" s="26">
        <f>L29/$L$67</f>
        <v>2.3430689195275355E-3</v>
      </c>
      <c r="P29" s="19"/>
    </row>
    <row r="30" spans="1:16" x14ac:dyDescent="0.25">
      <c r="A30" s="25">
        <f t="shared" si="0"/>
        <v>15</v>
      </c>
      <c r="B30" s="11" t="s">
        <v>15</v>
      </c>
      <c r="C30" s="12" t="s">
        <v>16</v>
      </c>
      <c r="D30" s="13" t="s">
        <v>14</v>
      </c>
      <c r="E30" s="13" t="s">
        <v>14</v>
      </c>
      <c r="F30" s="13" t="s">
        <v>14</v>
      </c>
      <c r="G30" s="37">
        <f>VLOOKUP(B30,[1]Brokers!$B$8:$H$58,7,0)</f>
        <v>0</v>
      </c>
      <c r="H30" s="15">
        <f>VLOOKUP(B30,[1]Brokers!$B$8:$M$58,12,0)</f>
        <v>151281786.84999999</v>
      </c>
      <c r="I30" s="15">
        <v>0</v>
      </c>
      <c r="J30" s="15">
        <f>VLOOKUP(B30,[1]Brokers!$B$8:$R$58,17,0)</f>
        <v>0</v>
      </c>
      <c r="K30" s="22">
        <f>VLOOKUP(B30,[1]Brokers!$B$8:$T$58,19,0)</f>
        <v>151281786.84999999</v>
      </c>
      <c r="L30" s="22">
        <v>4463907178.2200003</v>
      </c>
      <c r="M30" s="26">
        <f>L30/$L$67</f>
        <v>1.898316916734342E-3</v>
      </c>
      <c r="P30" s="19"/>
    </row>
    <row r="31" spans="1:16" x14ac:dyDescent="0.25">
      <c r="A31" s="25">
        <f t="shared" si="0"/>
        <v>16</v>
      </c>
      <c r="B31" s="11" t="s">
        <v>21</v>
      </c>
      <c r="C31" s="12" t="s">
        <v>22</v>
      </c>
      <c r="D31" s="13" t="s">
        <v>14</v>
      </c>
      <c r="E31" s="13" t="s">
        <v>14</v>
      </c>
      <c r="F31" s="14" t="s">
        <v>14</v>
      </c>
      <c r="G31" s="37">
        <f>VLOOKUP(B31,[1]Brokers!$B$8:$H$58,7,0)</f>
        <v>92694336</v>
      </c>
      <c r="H31" s="15">
        <f>VLOOKUP(B31,[1]Brokers!$B$8:$M$58,12,0)</f>
        <v>357226421.41999996</v>
      </c>
      <c r="I31" s="15">
        <v>0</v>
      </c>
      <c r="J31" s="15">
        <f>VLOOKUP(B31,[1]Brokers!$B$8:$R$58,17,0)</f>
        <v>0</v>
      </c>
      <c r="K31" s="22">
        <f>VLOOKUP(B31,[1]Brokers!$B$8:$T$58,19,0)</f>
        <v>449920757.41999996</v>
      </c>
      <c r="L31" s="22">
        <v>3697963707.1100001</v>
      </c>
      <c r="M31" s="26">
        <f>L31/$L$67</f>
        <v>1.5725925254287585E-3</v>
      </c>
      <c r="P31" s="19"/>
    </row>
    <row r="32" spans="1:16" x14ac:dyDescent="0.25">
      <c r="A32" s="25">
        <f t="shared" si="0"/>
        <v>17</v>
      </c>
      <c r="B32" s="11" t="s">
        <v>71</v>
      </c>
      <c r="C32" s="12" t="s">
        <v>72</v>
      </c>
      <c r="D32" s="13" t="s">
        <v>14</v>
      </c>
      <c r="E32" s="13" t="s">
        <v>14</v>
      </c>
      <c r="F32" s="14"/>
      <c r="G32" s="37">
        <f>VLOOKUP(B32,[1]Brokers!$B$8:$H$58,7,0)</f>
        <v>0</v>
      </c>
      <c r="H32" s="15">
        <f>VLOOKUP(B32,[1]Brokers!$B$8:$M$58,12,0)</f>
        <v>20247132.620000001</v>
      </c>
      <c r="I32" s="15">
        <v>0</v>
      </c>
      <c r="J32" s="15">
        <f>VLOOKUP(B32,[1]Brokers!$B$8:$R$58,17,0)</f>
        <v>0</v>
      </c>
      <c r="K32" s="22">
        <f>VLOOKUP(B32,[1]Brokers!$B$8:$T$58,19,0)</f>
        <v>20247132.620000001</v>
      </c>
      <c r="L32" s="22">
        <v>3558484414.9499998</v>
      </c>
      <c r="M32" s="26">
        <f>L32/$L$67</f>
        <v>1.5132776944364525E-3</v>
      </c>
      <c r="P32" s="19"/>
    </row>
    <row r="33" spans="1:16" x14ac:dyDescent="0.25">
      <c r="A33" s="25">
        <f t="shared" si="0"/>
        <v>18</v>
      </c>
      <c r="B33" s="11" t="s">
        <v>36</v>
      </c>
      <c r="C33" s="12" t="s">
        <v>37</v>
      </c>
      <c r="D33" s="13" t="s">
        <v>14</v>
      </c>
      <c r="E33" s="13"/>
      <c r="F33" s="14"/>
      <c r="G33" s="37">
        <f>VLOOKUP(B33,[1]Brokers!$B$8:$H$58,7,0)</f>
        <v>0</v>
      </c>
      <c r="H33" s="15">
        <f>VLOOKUP(B33,[1]Brokers!$B$8:$M$58,12,0)</f>
        <v>256441265.65000001</v>
      </c>
      <c r="I33" s="15">
        <v>0</v>
      </c>
      <c r="J33" s="15">
        <f>VLOOKUP(B33,[1]Brokers!$B$8:$R$58,17,0)</f>
        <v>0</v>
      </c>
      <c r="K33" s="22">
        <f>VLOOKUP(B33,[1]Brokers!$B$8:$T$58,19,0)</f>
        <v>256441265.65000001</v>
      </c>
      <c r="L33" s="22">
        <v>3339854797.8300004</v>
      </c>
      <c r="M33" s="26">
        <f>L33/$L$67</f>
        <v>1.420303471606949E-3</v>
      </c>
      <c r="P33" s="19"/>
    </row>
    <row r="34" spans="1:16" x14ac:dyDescent="0.25">
      <c r="A34" s="25">
        <f t="shared" si="0"/>
        <v>19</v>
      </c>
      <c r="B34" s="11" t="s">
        <v>79</v>
      </c>
      <c r="C34" s="12" t="s">
        <v>80</v>
      </c>
      <c r="D34" s="13" t="s">
        <v>14</v>
      </c>
      <c r="E34" s="13" t="s">
        <v>14</v>
      </c>
      <c r="F34" s="13" t="s">
        <v>14</v>
      </c>
      <c r="G34" s="37">
        <f>VLOOKUP(B34,[1]Brokers!$B$8:$H$58,7,0)</f>
        <v>0</v>
      </c>
      <c r="H34" s="15">
        <f>VLOOKUP(B34,[1]Brokers!$B$8:$M$58,12,0)</f>
        <v>121011300.25999999</v>
      </c>
      <c r="I34" s="15">
        <v>0</v>
      </c>
      <c r="J34" s="15">
        <f>VLOOKUP(B34,[1]Brokers!$B$8:$R$58,17,0)</f>
        <v>0</v>
      </c>
      <c r="K34" s="22">
        <f>VLOOKUP(B34,[1]Brokers!$B$8:$T$58,19,0)</f>
        <v>121011300.25999999</v>
      </c>
      <c r="L34" s="22">
        <v>2576777398.4099998</v>
      </c>
      <c r="M34" s="26">
        <f>L34/$L$67</f>
        <v>1.0957979032196028E-3</v>
      </c>
      <c r="P34" s="19"/>
    </row>
    <row r="35" spans="1:16" x14ac:dyDescent="0.25">
      <c r="A35" s="25">
        <f t="shared" si="0"/>
        <v>20</v>
      </c>
      <c r="B35" s="11" t="s">
        <v>52</v>
      </c>
      <c r="C35" s="12" t="s">
        <v>53</v>
      </c>
      <c r="D35" s="13" t="s">
        <v>14</v>
      </c>
      <c r="E35" s="14"/>
      <c r="F35" s="14"/>
      <c r="G35" s="37">
        <f>VLOOKUP(B35,[1]Brokers!$B$8:$H$58,7,0)</f>
        <v>0</v>
      </c>
      <c r="H35" s="15">
        <f>VLOOKUP(B35,[1]Brokers!$B$8:$M$58,12,0)</f>
        <v>48834541.719999999</v>
      </c>
      <c r="I35" s="15">
        <v>0</v>
      </c>
      <c r="J35" s="15">
        <f>VLOOKUP(B35,[1]Brokers!$B$8:$R$58,17,0)</f>
        <v>0</v>
      </c>
      <c r="K35" s="22">
        <f>VLOOKUP(B35,[1]Brokers!$B$8:$T$58,19,0)</f>
        <v>48834541.719999999</v>
      </c>
      <c r="L35" s="22">
        <v>2010975575.4100001</v>
      </c>
      <c r="M35" s="26">
        <f>L35/$L$67</f>
        <v>8.55185558643854E-4</v>
      </c>
      <c r="P35" s="19"/>
    </row>
    <row r="36" spans="1:16" x14ac:dyDescent="0.25">
      <c r="A36" s="25">
        <f t="shared" si="0"/>
        <v>21</v>
      </c>
      <c r="B36" s="11" t="s">
        <v>73</v>
      </c>
      <c r="C36" s="12" t="s">
        <v>74</v>
      </c>
      <c r="D36" s="13" t="s">
        <v>14</v>
      </c>
      <c r="E36" s="14"/>
      <c r="F36" s="14"/>
      <c r="G36" s="37">
        <f>VLOOKUP(B36,[1]Brokers!$B$8:$H$58,7,0)</f>
        <v>681576</v>
      </c>
      <c r="H36" s="15">
        <f>VLOOKUP(B36,[1]Brokers!$B$8:$M$58,12,0)</f>
        <v>39539569.850000001</v>
      </c>
      <c r="I36" s="15">
        <v>0</v>
      </c>
      <c r="J36" s="15">
        <f>VLOOKUP(B36,[1]Brokers!$B$8:$R$58,17,0)</f>
        <v>0</v>
      </c>
      <c r="K36" s="22">
        <f>VLOOKUP(B36,[1]Brokers!$B$8:$T$58,19,0)</f>
        <v>40221145.850000001</v>
      </c>
      <c r="L36" s="22">
        <v>995594098.80000007</v>
      </c>
      <c r="M36" s="26">
        <f>L36/$L$67</f>
        <v>4.2338539859750128E-4</v>
      </c>
      <c r="P36" s="19"/>
    </row>
    <row r="37" spans="1:16" x14ac:dyDescent="0.25">
      <c r="A37" s="25">
        <f t="shared" si="0"/>
        <v>22</v>
      </c>
      <c r="B37" s="11" t="s">
        <v>29</v>
      </c>
      <c r="C37" s="12" t="s">
        <v>30</v>
      </c>
      <c r="D37" s="13" t="s">
        <v>14</v>
      </c>
      <c r="E37" s="14"/>
      <c r="F37" s="14"/>
      <c r="G37" s="37">
        <f>VLOOKUP(B37,[1]Brokers!$B$8:$H$58,7,0)</f>
        <v>0</v>
      </c>
      <c r="H37" s="15">
        <f>VLOOKUP(B37,[1]Brokers!$B$8:$M$58,12,0)</f>
        <v>72891266.650000006</v>
      </c>
      <c r="I37" s="15">
        <v>0</v>
      </c>
      <c r="J37" s="15">
        <f>VLOOKUP(B37,[1]Brokers!$B$8:$R$58,17,0)</f>
        <v>0</v>
      </c>
      <c r="K37" s="22">
        <f>VLOOKUP(B37,[1]Brokers!$B$8:$T$58,19,0)</f>
        <v>72891266.650000006</v>
      </c>
      <c r="L37" s="22">
        <v>978723082.23999989</v>
      </c>
      <c r="M37" s="26">
        <f>L37/$L$67</f>
        <v>4.1621084615729481E-4</v>
      </c>
      <c r="P37" s="19"/>
    </row>
    <row r="38" spans="1:16" x14ac:dyDescent="0.25">
      <c r="A38" s="25">
        <f t="shared" si="0"/>
        <v>23</v>
      </c>
      <c r="B38" s="11" t="s">
        <v>17</v>
      </c>
      <c r="C38" s="12" t="s">
        <v>18</v>
      </c>
      <c r="D38" s="13" t="s">
        <v>14</v>
      </c>
      <c r="E38" s="13" t="s">
        <v>14</v>
      </c>
      <c r="F38" s="13" t="s">
        <v>14</v>
      </c>
      <c r="G38" s="37">
        <f>VLOOKUP(B38,[1]Brokers!$B$8:$H$58,7,0)</f>
        <v>0</v>
      </c>
      <c r="H38" s="15">
        <f>VLOOKUP(B38,[1]Brokers!$B$8:$M$58,12,0)</f>
        <v>623795.64</v>
      </c>
      <c r="I38" s="15">
        <v>0</v>
      </c>
      <c r="J38" s="15">
        <f>VLOOKUP(B38,[1]Brokers!$B$8:$R$58,17,0)</f>
        <v>0</v>
      </c>
      <c r="K38" s="22">
        <f>VLOOKUP(B38,[1]Brokers!$B$8:$T$58,19,0)</f>
        <v>623795.64</v>
      </c>
      <c r="L38" s="22">
        <v>886272519.32999992</v>
      </c>
      <c r="M38" s="26">
        <f>L38/$L$67</f>
        <v>3.7689540779200896E-4</v>
      </c>
      <c r="P38" s="19"/>
    </row>
    <row r="39" spans="1:16" x14ac:dyDescent="0.25">
      <c r="A39" s="25">
        <f t="shared" si="0"/>
        <v>24</v>
      </c>
      <c r="B39" s="11" t="s">
        <v>120</v>
      </c>
      <c r="C39" s="12" t="s">
        <v>121</v>
      </c>
      <c r="D39" s="13" t="s">
        <v>14</v>
      </c>
      <c r="E39" s="14"/>
      <c r="F39" s="14"/>
      <c r="G39" s="37">
        <f>VLOOKUP(B39,[1]Brokers!$B$8:$H$58,7,0)</f>
        <v>0</v>
      </c>
      <c r="H39" s="15">
        <f>VLOOKUP(B39,[1]Brokers!$B$8:$M$58,12,0)</f>
        <v>84472.97</v>
      </c>
      <c r="I39" s="15"/>
      <c r="J39" s="15">
        <f>VLOOKUP(B39,[1]Brokers!$B$8:$R$58,17,0)</f>
        <v>379392000</v>
      </c>
      <c r="K39" s="22">
        <f>VLOOKUP(B39,[1]Brokers!$B$8:$T$58,19,0)</f>
        <v>379476472.97000003</v>
      </c>
      <c r="L39" s="22">
        <v>768158125.97000003</v>
      </c>
      <c r="M39" s="26">
        <f>L39/$L$67</f>
        <v>3.2666619332287873E-4</v>
      </c>
      <c r="N39" s="1"/>
      <c r="P39" s="19"/>
    </row>
    <row r="40" spans="1:16" x14ac:dyDescent="0.25">
      <c r="A40" s="25">
        <f t="shared" si="0"/>
        <v>25</v>
      </c>
      <c r="B40" s="11" t="s">
        <v>48</v>
      </c>
      <c r="C40" s="12" t="s">
        <v>49</v>
      </c>
      <c r="D40" s="13" t="s">
        <v>14</v>
      </c>
      <c r="E40" s="14"/>
      <c r="F40" s="14"/>
      <c r="G40" s="37">
        <f>VLOOKUP(B40,[1]Brokers!$B$8:$H$58,7,0)</f>
        <v>0</v>
      </c>
      <c r="H40" s="15">
        <f>VLOOKUP(B40,[1]Brokers!$B$8:$M$58,12,0)</f>
        <v>6090000</v>
      </c>
      <c r="I40" s="15">
        <v>0</v>
      </c>
      <c r="J40" s="15">
        <f>VLOOKUP(B40,[1]Brokers!$B$8:$R$58,17,0)</f>
        <v>0</v>
      </c>
      <c r="K40" s="22">
        <f>VLOOKUP(B40,[1]Brokers!$B$8:$T$58,19,0)</f>
        <v>6090000</v>
      </c>
      <c r="L40" s="22">
        <v>504119205.18000007</v>
      </c>
      <c r="M40" s="26">
        <f>L40/$L$67</f>
        <v>2.1438125324672712E-4</v>
      </c>
      <c r="P40" s="19"/>
    </row>
    <row r="41" spans="1:16" x14ac:dyDescent="0.25">
      <c r="A41" s="25">
        <f t="shared" si="0"/>
        <v>26</v>
      </c>
      <c r="B41" s="11" t="s">
        <v>67</v>
      </c>
      <c r="C41" s="12" t="s">
        <v>68</v>
      </c>
      <c r="D41" s="13" t="s">
        <v>14</v>
      </c>
      <c r="E41" s="14"/>
      <c r="F41" s="14"/>
      <c r="G41" s="37">
        <f>VLOOKUP(B41,[1]Brokers!$B$8:$H$58,7,0)</f>
        <v>0</v>
      </c>
      <c r="H41" s="15">
        <f>VLOOKUP(B41,[1]Brokers!$B$8:$M$58,12,0)</f>
        <v>75330295.900000006</v>
      </c>
      <c r="I41" s="15">
        <v>0</v>
      </c>
      <c r="J41" s="15">
        <f>VLOOKUP(B41,[1]Brokers!$B$8:$R$58,17,0)</f>
        <v>0</v>
      </c>
      <c r="K41" s="22">
        <f>VLOOKUP(B41,[1]Brokers!$B$8:$T$58,19,0)</f>
        <v>75330295.900000006</v>
      </c>
      <c r="L41" s="22">
        <v>445390714.91000009</v>
      </c>
      <c r="M41" s="26">
        <f>L41/$L$67</f>
        <v>1.894064313871327E-4</v>
      </c>
      <c r="P41" s="19"/>
    </row>
    <row r="42" spans="1:16" x14ac:dyDescent="0.25">
      <c r="A42" s="25">
        <v>27</v>
      </c>
      <c r="B42" s="11" t="s">
        <v>32</v>
      </c>
      <c r="C42" s="12" t="s">
        <v>33</v>
      </c>
      <c r="D42" s="13" t="s">
        <v>14</v>
      </c>
      <c r="E42" s="14"/>
      <c r="F42" s="14"/>
      <c r="G42" s="37">
        <f>VLOOKUP(B42,[1]Brokers!$B$8:$H$58,7,0)</f>
        <v>0</v>
      </c>
      <c r="H42" s="15">
        <f>VLOOKUP(B42,[1]Brokers!$B$8:$M$58,12,0)</f>
        <v>85415969.620000005</v>
      </c>
      <c r="I42" s="15">
        <v>0</v>
      </c>
      <c r="J42" s="15">
        <f>VLOOKUP(B42,[1]Brokers!$B$8:$R$58,17,0)</f>
        <v>0</v>
      </c>
      <c r="K42" s="22">
        <f>VLOOKUP(B42,[1]Brokers!$B$8:$T$58,19,0)</f>
        <v>85415969.620000005</v>
      </c>
      <c r="L42" s="22">
        <v>394576377.36000001</v>
      </c>
      <c r="M42" s="26">
        <f>L42/$L$67</f>
        <v>1.6779717457855394E-4</v>
      </c>
      <c r="P42" s="19"/>
    </row>
    <row r="43" spans="1:16" x14ac:dyDescent="0.25">
      <c r="A43" s="25">
        <f t="shared" si="0"/>
        <v>28</v>
      </c>
      <c r="B43" s="11" t="s">
        <v>42</v>
      </c>
      <c r="C43" s="12" t="s">
        <v>43</v>
      </c>
      <c r="D43" s="13" t="s">
        <v>14</v>
      </c>
      <c r="E43" s="14"/>
      <c r="F43" s="14"/>
      <c r="G43" s="37">
        <f>VLOOKUP(B43,[1]Brokers!$B$8:$H$58,7,0)</f>
        <v>0</v>
      </c>
      <c r="H43" s="15">
        <f>VLOOKUP(B43,[1]Brokers!$B$8:$M$58,12,0)</f>
        <v>10383600</v>
      </c>
      <c r="I43" s="15">
        <v>0</v>
      </c>
      <c r="J43" s="15">
        <f>VLOOKUP(B43,[1]Brokers!$B$8:$R$58,17,0)</f>
        <v>0</v>
      </c>
      <c r="K43" s="22">
        <f>VLOOKUP(B43,[1]Brokers!$B$8:$T$58,19,0)</f>
        <v>10383600</v>
      </c>
      <c r="L43" s="22">
        <v>388992706.01999998</v>
      </c>
      <c r="M43" s="26">
        <f>L43/$L$67</f>
        <v>1.6542266782045568E-4</v>
      </c>
      <c r="P43" s="19"/>
    </row>
    <row r="44" spans="1:16" x14ac:dyDescent="0.25">
      <c r="A44" s="25">
        <f t="shared" si="0"/>
        <v>29</v>
      </c>
      <c r="B44" s="11" t="s">
        <v>41</v>
      </c>
      <c r="C44" s="12" t="s">
        <v>117</v>
      </c>
      <c r="D44" s="13" t="s">
        <v>14</v>
      </c>
      <c r="E44" s="14"/>
      <c r="F44" s="14"/>
      <c r="G44" s="37">
        <f>VLOOKUP(B44,[1]Brokers!$B$8:$H$58,7,0)</f>
        <v>0</v>
      </c>
      <c r="H44" s="15">
        <f>VLOOKUP(B44,[1]Brokers!$B$8:$M$58,12,0)</f>
        <v>10933725.059999999</v>
      </c>
      <c r="I44" s="15">
        <v>0</v>
      </c>
      <c r="J44" s="15">
        <f>VLOOKUP(B44,[1]Brokers!$B$8:$R$58,17,0)</f>
        <v>0</v>
      </c>
      <c r="K44" s="22">
        <f>VLOOKUP(B44,[1]Brokers!$B$8:$T$58,19,0)</f>
        <v>10933725.059999999</v>
      </c>
      <c r="L44" s="22">
        <v>347696956.40000004</v>
      </c>
      <c r="M44" s="26">
        <f>L44/$L$67</f>
        <v>1.4786127665279009E-4</v>
      </c>
      <c r="P44" s="19"/>
    </row>
    <row r="45" spans="1:16" x14ac:dyDescent="0.25">
      <c r="A45" s="25">
        <f t="shared" si="0"/>
        <v>30</v>
      </c>
      <c r="B45" s="11" t="s">
        <v>82</v>
      </c>
      <c r="C45" s="12" t="s">
        <v>83</v>
      </c>
      <c r="D45" s="13" t="s">
        <v>14</v>
      </c>
      <c r="E45" s="13" t="s">
        <v>14</v>
      </c>
      <c r="F45" s="13" t="s">
        <v>14</v>
      </c>
      <c r="G45" s="37">
        <f>VLOOKUP(B45,[1]Brokers!$B$8:$H$58,7,0)</f>
        <v>0</v>
      </c>
      <c r="H45" s="15">
        <f>VLOOKUP(B45,[1]Brokers!$B$8:$M$58,12,0)</f>
        <v>1970</v>
      </c>
      <c r="I45" s="15">
        <v>0</v>
      </c>
      <c r="J45" s="15">
        <f>VLOOKUP(B45,[1]Brokers!$B$8:$R$58,17,0)</f>
        <v>8500000</v>
      </c>
      <c r="K45" s="22">
        <f>VLOOKUP(B45,[1]Brokers!$B$8:$T$58,19,0)</f>
        <v>8501970</v>
      </c>
      <c r="L45" s="22">
        <v>178702160.58000001</v>
      </c>
      <c r="M45" s="26">
        <f>L45/$L$67</f>
        <v>7.5994710674351756E-5</v>
      </c>
      <c r="P45" s="19"/>
    </row>
    <row r="46" spans="1:16" x14ac:dyDescent="0.25">
      <c r="A46" s="25">
        <f t="shared" si="0"/>
        <v>31</v>
      </c>
      <c r="B46" s="11" t="s">
        <v>34</v>
      </c>
      <c r="C46" s="12" t="s">
        <v>35</v>
      </c>
      <c r="D46" s="13" t="s">
        <v>14</v>
      </c>
      <c r="E46" s="13" t="s">
        <v>14</v>
      </c>
      <c r="F46" s="13" t="s">
        <v>14</v>
      </c>
      <c r="G46" s="37">
        <f>VLOOKUP(B46,[1]Brokers!$B$8:$H$58,7,0)</f>
        <v>0</v>
      </c>
      <c r="H46" s="15">
        <f>VLOOKUP(B46,[1]Brokers!$B$8:$M$58,12,0)</f>
        <v>45542984.149999999</v>
      </c>
      <c r="I46" s="15">
        <v>0</v>
      </c>
      <c r="J46" s="15">
        <f>VLOOKUP(B46,[1]Brokers!$B$8:$R$58,17,0)</f>
        <v>0</v>
      </c>
      <c r="K46" s="22">
        <f>VLOOKUP(B46,[1]Brokers!$B$8:$T$58,19,0)</f>
        <v>45542984.149999999</v>
      </c>
      <c r="L46" s="22">
        <v>176316180.83000001</v>
      </c>
      <c r="M46" s="26">
        <f>L46/$L$67</f>
        <v>7.4980051197445552E-5</v>
      </c>
      <c r="P46" s="19"/>
    </row>
    <row r="47" spans="1:16" x14ac:dyDescent="0.25">
      <c r="A47" s="25">
        <f t="shared" si="0"/>
        <v>32</v>
      </c>
      <c r="B47" s="11" t="s">
        <v>61</v>
      </c>
      <c r="C47" s="12" t="s">
        <v>62</v>
      </c>
      <c r="D47" s="13" t="s">
        <v>14</v>
      </c>
      <c r="E47" s="14"/>
      <c r="F47" s="14"/>
      <c r="G47" s="37">
        <f>VLOOKUP(B47,[1]Brokers!$B$8:$H$58,7,0)</f>
        <v>0</v>
      </c>
      <c r="H47" s="15">
        <f>VLOOKUP(B47,[1]Brokers!$B$8:$M$58,12,0)</f>
        <v>20995193.079999998</v>
      </c>
      <c r="I47" s="15">
        <v>0</v>
      </c>
      <c r="J47" s="15">
        <f>VLOOKUP(B47,[1]Brokers!$B$8:$R$58,17,0)</f>
        <v>0</v>
      </c>
      <c r="K47" s="22">
        <f>VLOOKUP(B47,[1]Brokers!$B$8:$T$58,19,0)</f>
        <v>20995193.079999998</v>
      </c>
      <c r="L47" s="22">
        <v>153269263.66</v>
      </c>
      <c r="M47" s="26">
        <f>L47/$L$67</f>
        <v>6.5179141143614232E-5</v>
      </c>
      <c r="P47" s="19"/>
    </row>
    <row r="48" spans="1:16" x14ac:dyDescent="0.25">
      <c r="A48" s="25">
        <f t="shared" si="0"/>
        <v>33</v>
      </c>
      <c r="B48" s="11" t="s">
        <v>57</v>
      </c>
      <c r="C48" s="12" t="s">
        <v>58</v>
      </c>
      <c r="D48" s="13" t="s">
        <v>14</v>
      </c>
      <c r="E48" s="14"/>
      <c r="F48" s="14"/>
      <c r="G48" s="37">
        <f>VLOOKUP(B48,[1]Brokers!$B$8:$H$58,7,0)</f>
        <v>0</v>
      </c>
      <c r="H48" s="15">
        <f>VLOOKUP(B48,[1]Brokers!$B$8:$M$58,12,0)</f>
        <v>4326040.2699999996</v>
      </c>
      <c r="I48" s="15">
        <v>0</v>
      </c>
      <c r="J48" s="15">
        <f>VLOOKUP(B48,[1]Brokers!$B$8:$R$58,17,0)</f>
        <v>0</v>
      </c>
      <c r="K48" s="22">
        <f>VLOOKUP(B48,[1]Brokers!$B$8:$T$58,19,0)</f>
        <v>4326040.2699999996</v>
      </c>
      <c r="L48" s="22">
        <v>152736270.23000002</v>
      </c>
      <c r="M48" s="26">
        <f>L48/$L$67</f>
        <v>6.4952480865010351E-5</v>
      </c>
      <c r="P48" s="19"/>
    </row>
    <row r="49" spans="1:16" x14ac:dyDescent="0.25">
      <c r="A49" s="25">
        <f t="shared" si="0"/>
        <v>34</v>
      </c>
      <c r="B49" s="11" t="s">
        <v>86</v>
      </c>
      <c r="C49" s="12" t="s">
        <v>87</v>
      </c>
      <c r="D49" s="13" t="s">
        <v>14</v>
      </c>
      <c r="E49" s="14"/>
      <c r="F49" s="14"/>
      <c r="G49" s="37">
        <f>VLOOKUP(B49,[1]Brokers!$B$8:$H$58,7,0)</f>
        <v>0</v>
      </c>
      <c r="H49" s="15">
        <f>VLOOKUP(B49,[1]Brokers!$B$8:$M$58,12,0)</f>
        <v>3623298</v>
      </c>
      <c r="I49" s="15">
        <v>0</v>
      </c>
      <c r="J49" s="15">
        <f>VLOOKUP(B49,[1]Brokers!$B$8:$R$58,17,0)</f>
        <v>0</v>
      </c>
      <c r="K49" s="22">
        <f>VLOOKUP(B49,[1]Brokers!$B$8:$T$58,19,0)</f>
        <v>3623298</v>
      </c>
      <c r="L49" s="22">
        <v>147423965.5</v>
      </c>
      <c r="M49" s="26">
        <f>L49/$L$67</f>
        <v>6.2693375213125331E-5</v>
      </c>
      <c r="P49" s="19"/>
    </row>
    <row r="50" spans="1:16" x14ac:dyDescent="0.25">
      <c r="A50" s="25">
        <f t="shared" si="0"/>
        <v>35</v>
      </c>
      <c r="B50" s="11" t="s">
        <v>63</v>
      </c>
      <c r="C50" s="12" t="s">
        <v>64</v>
      </c>
      <c r="D50" s="13" t="s">
        <v>14</v>
      </c>
      <c r="E50" s="14"/>
      <c r="F50" s="14"/>
      <c r="G50" s="37">
        <f>VLOOKUP(B50,[1]Brokers!$B$8:$H$58,7,0)</f>
        <v>0</v>
      </c>
      <c r="H50" s="15">
        <f>VLOOKUP(B50,[1]Brokers!$B$8:$M$58,12,0)</f>
        <v>13646604.6</v>
      </c>
      <c r="I50" s="15">
        <v>0</v>
      </c>
      <c r="J50" s="15">
        <f>VLOOKUP(B50,[1]Brokers!$B$8:$R$58,17,0)</f>
        <v>0</v>
      </c>
      <c r="K50" s="22">
        <f>VLOOKUP(B50,[1]Brokers!$B$8:$T$58,19,0)</f>
        <v>13646604.6</v>
      </c>
      <c r="L50" s="22">
        <v>131236775.77</v>
      </c>
      <c r="M50" s="26">
        <f>L50/$L$67</f>
        <v>5.5809626319605446E-5</v>
      </c>
      <c r="P50" s="19"/>
    </row>
    <row r="51" spans="1:16" x14ac:dyDescent="0.25">
      <c r="A51" s="25">
        <f t="shared" si="0"/>
        <v>36</v>
      </c>
      <c r="B51" s="11" t="s">
        <v>108</v>
      </c>
      <c r="C51" s="12" t="s">
        <v>116</v>
      </c>
      <c r="D51" s="13" t="s">
        <v>14</v>
      </c>
      <c r="E51" s="14"/>
      <c r="F51" s="14"/>
      <c r="G51" s="37">
        <f>VLOOKUP(B51,[1]Brokers!$B$8:$H$58,7,0)</f>
        <v>0</v>
      </c>
      <c r="H51" s="15">
        <f>VLOOKUP(B51,[1]Brokers!$B$8:$M$58,12,0)</f>
        <v>6226497.6500000004</v>
      </c>
      <c r="I51" s="15"/>
      <c r="J51" s="15">
        <f>VLOOKUP(B51,[1]Brokers!$B$8:$R$58,17,0)</f>
        <v>0</v>
      </c>
      <c r="K51" s="22">
        <f>VLOOKUP(B51,[1]Brokers!$B$8:$T$58,19,0)</f>
        <v>6226497.6500000004</v>
      </c>
      <c r="L51" s="22">
        <v>128890525.22000001</v>
      </c>
      <c r="M51" s="26">
        <f>L51/$L$67</f>
        <v>5.4811862044466945E-5</v>
      </c>
      <c r="P51" s="19"/>
    </row>
    <row r="52" spans="1:16" x14ac:dyDescent="0.25">
      <c r="A52" s="25">
        <f t="shared" si="0"/>
        <v>37</v>
      </c>
      <c r="B52" s="11" t="s">
        <v>84</v>
      </c>
      <c r="C52" s="12" t="s">
        <v>85</v>
      </c>
      <c r="D52" s="13" t="s">
        <v>14</v>
      </c>
      <c r="E52" s="14"/>
      <c r="F52" s="14"/>
      <c r="G52" s="37">
        <f>VLOOKUP(B52,[1]Brokers!$B$8:$H$58,7,0)</f>
        <v>0</v>
      </c>
      <c r="H52" s="15">
        <f>VLOOKUP(B52,[1]Brokers!$B$8:$M$58,12,0)</f>
        <v>0</v>
      </c>
      <c r="I52" s="15">
        <v>0</v>
      </c>
      <c r="J52" s="15">
        <f>VLOOKUP(B52,[1]Brokers!$B$8:$R$58,17,0)</f>
        <v>0</v>
      </c>
      <c r="K52" s="22">
        <f>VLOOKUP(B52,[1]Brokers!$B$8:$T$58,19,0)</f>
        <v>0</v>
      </c>
      <c r="L52" s="22">
        <v>103690841.8</v>
      </c>
      <c r="M52" s="26">
        <f>L52/$L$67</f>
        <v>4.4095468664707842E-5</v>
      </c>
      <c r="P52" s="19"/>
    </row>
    <row r="53" spans="1:16" x14ac:dyDescent="0.25">
      <c r="A53" s="25">
        <f t="shared" si="0"/>
        <v>38</v>
      </c>
      <c r="B53" s="11" t="s">
        <v>46</v>
      </c>
      <c r="C53" s="12" t="s">
        <v>47</v>
      </c>
      <c r="D53" s="13" t="s">
        <v>14</v>
      </c>
      <c r="E53" s="14"/>
      <c r="F53" s="14"/>
      <c r="G53" s="37">
        <f>VLOOKUP(B53,[1]Brokers!$B$8:$H$58,7,0)</f>
        <v>0</v>
      </c>
      <c r="H53" s="15">
        <f>VLOOKUP(B53,[1]Brokers!$B$8:$M$58,12,0)</f>
        <v>0</v>
      </c>
      <c r="I53" s="15">
        <v>0</v>
      </c>
      <c r="J53" s="15">
        <f>VLOOKUP(B53,[1]Brokers!$B$8:$R$58,17,0)</f>
        <v>0</v>
      </c>
      <c r="K53" s="22">
        <f>VLOOKUP(B53,[1]Brokers!$B$8:$T$58,19,0)</f>
        <v>0</v>
      </c>
      <c r="L53" s="22">
        <v>95879072.219999999</v>
      </c>
      <c r="M53" s="26">
        <f>L53/$L$67</f>
        <v>4.0773442970334435E-5</v>
      </c>
      <c r="P53" s="19"/>
    </row>
    <row r="54" spans="1:16" x14ac:dyDescent="0.25">
      <c r="A54" s="25">
        <f t="shared" si="0"/>
        <v>39</v>
      </c>
      <c r="B54" s="11" t="s">
        <v>59</v>
      </c>
      <c r="C54" s="12" t="s">
        <v>60</v>
      </c>
      <c r="D54" s="13" t="s">
        <v>14</v>
      </c>
      <c r="E54" s="14"/>
      <c r="F54" s="14"/>
      <c r="G54" s="37">
        <f>VLOOKUP(B54,[1]Brokers!$B$8:$H$58,7,0)</f>
        <v>0</v>
      </c>
      <c r="H54" s="15">
        <f>VLOOKUP(B54,[1]Brokers!$B$8:$M$58,12,0)</f>
        <v>83832</v>
      </c>
      <c r="I54" s="15">
        <v>0</v>
      </c>
      <c r="J54" s="15">
        <f>VLOOKUP(B54,[1]Brokers!$B$8:$R$58,17,0)</f>
        <v>0</v>
      </c>
      <c r="K54" s="22">
        <f>VLOOKUP(B54,[1]Brokers!$B$8:$T$58,19,0)</f>
        <v>83832</v>
      </c>
      <c r="L54" s="22">
        <v>32364154</v>
      </c>
      <c r="M54" s="26">
        <f>L54/$L$67</f>
        <v>1.3763149317655351E-5</v>
      </c>
      <c r="P54" s="19"/>
    </row>
    <row r="55" spans="1:16" s="17" customFormat="1" x14ac:dyDescent="0.25">
      <c r="A55" s="25">
        <f t="shared" si="0"/>
        <v>40</v>
      </c>
      <c r="B55" s="11" t="s">
        <v>96</v>
      </c>
      <c r="C55" s="12" t="s">
        <v>97</v>
      </c>
      <c r="D55" s="13" t="s">
        <v>14</v>
      </c>
      <c r="E55" s="14"/>
      <c r="F55" s="14"/>
      <c r="G55" s="37">
        <f>VLOOKUP(B55,[1]Brokers!$B$8:$H$58,7,0)</f>
        <v>0</v>
      </c>
      <c r="H55" s="15">
        <f>VLOOKUP(B55,[1]Brokers!$B$8:$M$58,12,0)</f>
        <v>10188003.449999999</v>
      </c>
      <c r="I55" s="15">
        <v>0</v>
      </c>
      <c r="J55" s="15">
        <f>VLOOKUP(B55,[1]Brokers!$B$8:$R$58,17,0)</f>
        <v>0</v>
      </c>
      <c r="K55" s="22">
        <f>VLOOKUP(B55,[1]Brokers!$B$8:$T$58,19,0)</f>
        <v>10188003.449999999</v>
      </c>
      <c r="L55" s="22">
        <v>24508734.02</v>
      </c>
      <c r="M55" s="26">
        <f>L55/$L$67</f>
        <v>1.0422560895735432E-5</v>
      </c>
      <c r="N55" s="16"/>
      <c r="P55" s="19"/>
    </row>
    <row r="56" spans="1:16" x14ac:dyDescent="0.25">
      <c r="A56" s="25">
        <f t="shared" si="0"/>
        <v>41</v>
      </c>
      <c r="B56" s="11" t="s">
        <v>50</v>
      </c>
      <c r="C56" s="12" t="s">
        <v>51</v>
      </c>
      <c r="D56" s="13" t="s">
        <v>14</v>
      </c>
      <c r="E56" s="14"/>
      <c r="F56" s="13" t="s">
        <v>14</v>
      </c>
      <c r="G56" s="37">
        <f>VLOOKUP(B56,[1]Brokers!$B$8:$H$58,7,0)</f>
        <v>0</v>
      </c>
      <c r="H56" s="15">
        <f>VLOOKUP(B56,[1]Brokers!$B$8:$M$58,12,0)</f>
        <v>30729.5</v>
      </c>
      <c r="I56" s="15">
        <v>0</v>
      </c>
      <c r="J56" s="15">
        <f>VLOOKUP(B56,[1]Brokers!$B$8:$R$58,17,0)</f>
        <v>0</v>
      </c>
      <c r="K56" s="22">
        <f>VLOOKUP(B56,[1]Brokers!$B$8:$T$58,19,0)</f>
        <v>30729.5</v>
      </c>
      <c r="L56" s="22">
        <v>6599039.3199999994</v>
      </c>
      <c r="M56" s="26">
        <f>L56/$L$67</f>
        <v>2.8063011785890906E-6</v>
      </c>
      <c r="P56" s="19"/>
    </row>
    <row r="57" spans="1:16" x14ac:dyDescent="0.25">
      <c r="A57" s="25">
        <f t="shared" si="0"/>
        <v>42</v>
      </c>
      <c r="B57" s="11" t="s">
        <v>114</v>
      </c>
      <c r="C57" s="12" t="s">
        <v>113</v>
      </c>
      <c r="D57" s="13" t="s">
        <v>14</v>
      </c>
      <c r="E57" s="13"/>
      <c r="F57" s="14"/>
      <c r="G57" s="37">
        <f>VLOOKUP(B57,[1]Brokers!$B$8:$H$58,7,0)</f>
        <v>0</v>
      </c>
      <c r="H57" s="15">
        <f>VLOOKUP(B57,[1]Brokers!$B$8:$M$58,12,0)</f>
        <v>751832.7</v>
      </c>
      <c r="I57" s="15">
        <v>0</v>
      </c>
      <c r="J57" s="15">
        <f>VLOOKUP(B57,[1]Brokers!$B$8:$R$58,17,0)</f>
        <v>0</v>
      </c>
      <c r="K57" s="22">
        <f>VLOOKUP(B57,[1]Brokers!$B$8:$T$58,19,0)</f>
        <v>751832.7</v>
      </c>
      <c r="L57" s="22">
        <v>1774684.56</v>
      </c>
      <c r="M57" s="26">
        <f>L57/$L$67</f>
        <v>7.5470066639212907E-7</v>
      </c>
      <c r="P57" s="19"/>
    </row>
    <row r="58" spans="1:16" x14ac:dyDescent="0.25">
      <c r="A58" s="25">
        <f t="shared" si="0"/>
        <v>43</v>
      </c>
      <c r="B58" s="11" t="s">
        <v>77</v>
      </c>
      <c r="C58" s="12" t="s">
        <v>78</v>
      </c>
      <c r="D58" s="13" t="s">
        <v>14</v>
      </c>
      <c r="E58" s="14"/>
      <c r="F58" s="14"/>
      <c r="G58" s="37">
        <f>VLOOKUP(B58,[1]Brokers!$B$8:$H$58,7,0)</f>
        <v>0</v>
      </c>
      <c r="H58" s="15">
        <f>VLOOKUP(B58,[1]Brokers!$B$8:$M$58,12,0)</f>
        <v>0</v>
      </c>
      <c r="I58" s="15">
        <v>0</v>
      </c>
      <c r="J58" s="15">
        <f>VLOOKUP(B58,[1]Brokers!$B$8:$R$58,17,0)</f>
        <v>0</v>
      </c>
      <c r="K58" s="22">
        <f>VLOOKUP(B58,[1]Brokers!$B$8:$T$58,19,0)</f>
        <v>0</v>
      </c>
      <c r="L58" s="22">
        <v>0</v>
      </c>
      <c r="M58" s="26">
        <f>L58/$L$67</f>
        <v>0</v>
      </c>
      <c r="P58" s="19"/>
    </row>
    <row r="59" spans="1:16" x14ac:dyDescent="0.25">
      <c r="A59" s="25">
        <v>44</v>
      </c>
      <c r="B59" s="11" t="s">
        <v>65</v>
      </c>
      <c r="C59" s="12" t="s">
        <v>66</v>
      </c>
      <c r="D59" s="13" t="s">
        <v>14</v>
      </c>
      <c r="E59" s="14"/>
      <c r="F59" s="14"/>
      <c r="G59" s="37">
        <f>VLOOKUP(B59,[1]Brokers!$B$8:$H$58,7,0)</f>
        <v>0</v>
      </c>
      <c r="H59" s="15">
        <f>VLOOKUP(B59,[1]Brokers!$B$8:$M$58,12,0)</f>
        <v>0</v>
      </c>
      <c r="I59" s="15">
        <v>0</v>
      </c>
      <c r="J59" s="15">
        <f>VLOOKUP(B59,[1]Brokers!$B$8:$R$58,17,0)</f>
        <v>0</v>
      </c>
      <c r="K59" s="22">
        <f>VLOOKUP(B59,[1]Brokers!$B$8:$T$58,19,0)</f>
        <v>0</v>
      </c>
      <c r="L59" s="22">
        <v>0</v>
      </c>
      <c r="M59" s="26">
        <f>L59/$L$67</f>
        <v>0</v>
      </c>
      <c r="P59" s="19"/>
    </row>
    <row r="60" spans="1:16" x14ac:dyDescent="0.25">
      <c r="A60" s="25">
        <v>45</v>
      </c>
      <c r="B60" s="11" t="s">
        <v>44</v>
      </c>
      <c r="C60" s="12" t="s">
        <v>45</v>
      </c>
      <c r="D60" s="13" t="s">
        <v>14</v>
      </c>
      <c r="E60" s="14"/>
      <c r="F60" s="14"/>
      <c r="G60" s="37">
        <f>VLOOKUP(B60,[1]Brokers!$B$8:$H$58,7,0)</f>
        <v>0</v>
      </c>
      <c r="H60" s="15">
        <f>VLOOKUP(B60,[1]Brokers!$B$8:$M$58,12,0)</f>
        <v>0</v>
      </c>
      <c r="I60" s="15">
        <v>0</v>
      </c>
      <c r="J60" s="15">
        <f>VLOOKUP(B60,[1]Brokers!$B$8:$R$58,17,0)</f>
        <v>0</v>
      </c>
      <c r="K60" s="22">
        <f>VLOOKUP(B60,[1]Brokers!$B$8:$T$58,19,0)</f>
        <v>0</v>
      </c>
      <c r="L60" s="22">
        <v>0</v>
      </c>
      <c r="M60" s="26">
        <f>L60/$L$67</f>
        <v>0</v>
      </c>
      <c r="P60" s="19"/>
    </row>
    <row r="61" spans="1:16" x14ac:dyDescent="0.25">
      <c r="A61" s="25">
        <v>46</v>
      </c>
      <c r="B61" s="11" t="s">
        <v>75</v>
      </c>
      <c r="C61" s="12" t="s">
        <v>76</v>
      </c>
      <c r="D61" s="13" t="s">
        <v>14</v>
      </c>
      <c r="E61" s="14"/>
      <c r="F61" s="14"/>
      <c r="G61" s="37">
        <f>VLOOKUP(B61,[1]Brokers!$B$8:$H$58,7,0)</f>
        <v>0</v>
      </c>
      <c r="H61" s="15">
        <f>VLOOKUP(B61,[1]Brokers!$B$8:$M$58,12,0)</f>
        <v>0</v>
      </c>
      <c r="I61" s="15">
        <v>0</v>
      </c>
      <c r="J61" s="15">
        <f>VLOOKUP(B61,[1]Brokers!$B$8:$R$58,17,0)</f>
        <v>0</v>
      </c>
      <c r="K61" s="22">
        <f>VLOOKUP(B61,[1]Brokers!$B$8:$T$58,19,0)</f>
        <v>0</v>
      </c>
      <c r="L61" s="22">
        <v>0</v>
      </c>
      <c r="M61" s="26">
        <f>L61/$L$67</f>
        <v>0</v>
      </c>
      <c r="P61" s="19"/>
    </row>
    <row r="62" spans="1:16" x14ac:dyDescent="0.25">
      <c r="A62" s="25">
        <v>47</v>
      </c>
      <c r="B62" s="11" t="s">
        <v>107</v>
      </c>
      <c r="C62" s="12" t="s">
        <v>70</v>
      </c>
      <c r="D62" s="13" t="s">
        <v>14</v>
      </c>
      <c r="E62" s="14"/>
      <c r="F62" s="14"/>
      <c r="G62" s="37">
        <f>VLOOKUP(B62,[1]Brokers!$B$8:$H$58,7,0)</f>
        <v>0</v>
      </c>
      <c r="H62" s="15">
        <f>VLOOKUP(B62,[1]Brokers!$B$8:$M$58,12,0)</f>
        <v>0</v>
      </c>
      <c r="I62" s="15"/>
      <c r="J62" s="15">
        <f>VLOOKUP(B62,[1]Brokers!$B$8:$R$58,17,0)</f>
        <v>0</v>
      </c>
      <c r="K62" s="22">
        <f>VLOOKUP(B62,[1]Brokers!$B$8:$T$58,19,0)</f>
        <v>0</v>
      </c>
      <c r="L62" s="22">
        <v>0</v>
      </c>
      <c r="M62" s="26">
        <f>L62/$L$67</f>
        <v>0</v>
      </c>
      <c r="P62" s="19"/>
    </row>
    <row r="63" spans="1:16" x14ac:dyDescent="0.25">
      <c r="A63" s="25">
        <v>48</v>
      </c>
      <c r="B63" s="11" t="s">
        <v>91</v>
      </c>
      <c r="C63" s="12" t="s">
        <v>90</v>
      </c>
      <c r="D63" s="13" t="s">
        <v>14</v>
      </c>
      <c r="E63" s="14"/>
      <c r="F63" s="14"/>
      <c r="G63" s="37">
        <f>VLOOKUP(B63,[1]Brokers!$B$8:$H$58,7,0)</f>
        <v>0</v>
      </c>
      <c r="H63" s="15">
        <f>VLOOKUP(B63,[1]Brokers!$B$8:$M$58,12,0)</f>
        <v>0</v>
      </c>
      <c r="I63" s="15">
        <v>0</v>
      </c>
      <c r="J63" s="15">
        <f>VLOOKUP(B63,[1]Brokers!$B$8:$R$58,17,0)</f>
        <v>0</v>
      </c>
      <c r="K63" s="22">
        <f>VLOOKUP(B63,[1]Brokers!$B$8:$T$58,19,0)</f>
        <v>0</v>
      </c>
      <c r="L63" s="22">
        <v>0</v>
      </c>
      <c r="M63" s="26">
        <f>L63/$L$67</f>
        <v>0</v>
      </c>
      <c r="P63" s="19"/>
    </row>
    <row r="64" spans="1:16" x14ac:dyDescent="0.25">
      <c r="A64" s="25">
        <v>49</v>
      </c>
      <c r="B64" s="11" t="s">
        <v>54</v>
      </c>
      <c r="C64" s="12" t="s">
        <v>55</v>
      </c>
      <c r="D64" s="13" t="s">
        <v>14</v>
      </c>
      <c r="E64" s="13" t="s">
        <v>14</v>
      </c>
      <c r="F64" s="13" t="s">
        <v>14</v>
      </c>
      <c r="G64" s="37">
        <f>VLOOKUP(B64,[1]Brokers!$B$8:$H$58,7,0)</f>
        <v>0</v>
      </c>
      <c r="H64" s="15">
        <f>VLOOKUP(B64,[1]Brokers!$B$8:$M$58,12,0)</f>
        <v>0</v>
      </c>
      <c r="I64" s="15">
        <v>0</v>
      </c>
      <c r="J64" s="15">
        <f>VLOOKUP(B64,[1]Brokers!$B$8:$R$58,17,0)</f>
        <v>0</v>
      </c>
      <c r="K64" s="22">
        <f>VLOOKUP(B64,[1]Brokers!$B$8:$T$58,19,0)</f>
        <v>0</v>
      </c>
      <c r="L64" s="22">
        <v>0</v>
      </c>
      <c r="M64" s="26">
        <f>L64/$L$67</f>
        <v>0</v>
      </c>
      <c r="P64" s="19"/>
    </row>
    <row r="65" spans="1:16" x14ac:dyDescent="0.25">
      <c r="A65" s="25">
        <v>50</v>
      </c>
      <c r="B65" s="11" t="s">
        <v>56</v>
      </c>
      <c r="C65" s="12" t="s">
        <v>115</v>
      </c>
      <c r="D65" s="13" t="s">
        <v>14</v>
      </c>
      <c r="E65" s="14"/>
      <c r="F65" s="14"/>
      <c r="G65" s="37">
        <f>VLOOKUP(B65,[1]Brokers!$B$8:$H$58,7,0)</f>
        <v>0</v>
      </c>
      <c r="H65" s="15">
        <f>VLOOKUP(B65,[1]Brokers!$B$8:$M$58,12,0)</f>
        <v>0</v>
      </c>
      <c r="I65" s="15">
        <v>0</v>
      </c>
      <c r="J65" s="15">
        <f>VLOOKUP(B65,[1]Brokers!$B$8:$R$58,17,0)</f>
        <v>0</v>
      </c>
      <c r="K65" s="22">
        <f>VLOOKUP(B65,[1]Brokers!$B$8:$T$58,19,0)</f>
        <v>0</v>
      </c>
      <c r="L65" s="22">
        <v>0</v>
      </c>
      <c r="M65" s="26">
        <f>L65/$L$67</f>
        <v>0</v>
      </c>
      <c r="P65" s="19"/>
    </row>
    <row r="66" spans="1:16" x14ac:dyDescent="0.25">
      <c r="A66" s="25">
        <v>51</v>
      </c>
      <c r="B66" s="11" t="s">
        <v>93</v>
      </c>
      <c r="C66" s="12" t="s">
        <v>100</v>
      </c>
      <c r="D66" s="13" t="s">
        <v>14</v>
      </c>
      <c r="E66" s="14"/>
      <c r="F66" s="14"/>
      <c r="G66" s="37">
        <f>VLOOKUP(B66,[1]Brokers!$B$8:$H$58,7,0)</f>
        <v>0</v>
      </c>
      <c r="H66" s="15">
        <f>VLOOKUP(B66,[1]Brokers!$B$8:$M$58,12,0)</f>
        <v>0</v>
      </c>
      <c r="I66" s="15">
        <v>0</v>
      </c>
      <c r="J66" s="15">
        <f>VLOOKUP(B66,[1]Brokers!$B$8:$R$58,17,0)</f>
        <v>0</v>
      </c>
      <c r="K66" s="22">
        <f>VLOOKUP(B66,[1]Brokers!$B$8:$T$58,19,0)</f>
        <v>0</v>
      </c>
      <c r="L66" s="22">
        <v>0</v>
      </c>
      <c r="M66" s="26">
        <f>L66/$L$67</f>
        <v>0</v>
      </c>
      <c r="P66" s="19"/>
    </row>
    <row r="67" spans="1:16" ht="16.5" customHeight="1" thickBot="1" x14ac:dyDescent="0.3">
      <c r="A67" s="46" t="s">
        <v>6</v>
      </c>
      <c r="B67" s="47"/>
      <c r="C67" s="48"/>
      <c r="D67" s="27">
        <f>COUNTA(D16:D66)</f>
        <v>51</v>
      </c>
      <c r="E67" s="27">
        <f>COUNTA(E16:E66)</f>
        <v>20</v>
      </c>
      <c r="F67" s="27">
        <f>COUNTA(F16:F66)</f>
        <v>18</v>
      </c>
      <c r="G67" s="39">
        <v>74973360000</v>
      </c>
      <c r="H67" s="31">
        <v>52051416476.940002</v>
      </c>
      <c r="I67" s="28">
        <f>SUM(I16:I66)</f>
        <v>0</v>
      </c>
      <c r="J67" s="31">
        <v>14168554126</v>
      </c>
      <c r="K67" s="34">
        <v>141193330602.94</v>
      </c>
      <c r="L67" s="28">
        <v>2351507874617.2798</v>
      </c>
      <c r="M67" s="29">
        <f>SUM(M16:M66)</f>
        <v>1.0000000001211986</v>
      </c>
      <c r="N67" s="18"/>
    </row>
    <row r="68" spans="1:16" x14ac:dyDescent="0.25">
      <c r="G68" s="19" t="s">
        <v>111</v>
      </c>
      <c r="H68" s="2" t="s">
        <v>111</v>
      </c>
      <c r="K68" s="20"/>
      <c r="M68" s="19"/>
      <c r="N68" s="18"/>
    </row>
    <row r="69" spans="1:16" ht="27.6" customHeight="1" x14ac:dyDescent="0.25">
      <c r="B69" s="40" t="s">
        <v>88</v>
      </c>
      <c r="C69" s="40"/>
      <c r="D69" s="40"/>
      <c r="E69" s="40"/>
      <c r="F69" s="40"/>
      <c r="G69" s="6"/>
      <c r="I69" s="21"/>
      <c r="J69" s="21"/>
      <c r="K69" s="19"/>
      <c r="N69" s="18"/>
    </row>
    <row r="70" spans="1:16" ht="27.6" customHeight="1" x14ac:dyDescent="0.25">
      <c r="C70" s="41"/>
      <c r="D70" s="41"/>
      <c r="E70" s="41"/>
      <c r="F70" s="41"/>
      <c r="G70" s="36"/>
      <c r="K70" s="19"/>
      <c r="L70" s="19"/>
      <c r="N70" s="18"/>
    </row>
    <row r="71" spans="1:16" x14ac:dyDescent="0.25">
      <c r="H71" s="30"/>
      <c r="J71" s="1"/>
      <c r="K71" s="4"/>
      <c r="M71" s="18"/>
      <c r="N71" s="1"/>
    </row>
    <row r="72" spans="1:16" x14ac:dyDescent="0.25">
      <c r="L72" s="4"/>
      <c r="N72" s="18"/>
    </row>
    <row r="74" spans="1:16" x14ac:dyDescent="0.25">
      <c r="L74" s="32"/>
    </row>
    <row r="75" spans="1:16" x14ac:dyDescent="0.25">
      <c r="L75" s="32"/>
    </row>
    <row r="76" spans="1:16" x14ac:dyDescent="0.25">
      <c r="L76" s="32" t="s">
        <v>111</v>
      </c>
    </row>
    <row r="77" spans="1:16" x14ac:dyDescent="0.25">
      <c r="L77" s="33"/>
    </row>
    <row r="125" spans="11:11" x14ac:dyDescent="0.25">
      <c r="K125" s="19"/>
    </row>
  </sheetData>
  <autoFilter ref="A15:N67" xr:uid="{00000000-0009-0000-0000-000000000000}"/>
  <sortState xmlns:xlrd2="http://schemas.microsoft.com/office/spreadsheetml/2017/richdata2" ref="B16:M66">
    <sortCondition descending="1" ref="M16:M66"/>
  </sortState>
  <mergeCells count="15">
    <mergeCell ref="L14:L15"/>
    <mergeCell ref="M14:M15"/>
    <mergeCell ref="D9:J9"/>
    <mergeCell ref="K11:M11"/>
    <mergeCell ref="A12:A15"/>
    <mergeCell ref="B12:B15"/>
    <mergeCell ref="C12:C15"/>
    <mergeCell ref="D12:F14"/>
    <mergeCell ref="L12:M13"/>
    <mergeCell ref="G12:K13"/>
    <mergeCell ref="B69:F69"/>
    <mergeCell ref="C70:F70"/>
    <mergeCell ref="K14:K15"/>
    <mergeCell ref="H14:J14"/>
    <mergeCell ref="A67:C67"/>
  </mergeCells>
  <pageMargins left="0.7" right="0.7" top="0.75" bottom="0.75" header="0.3" footer="0.3"/>
  <pageSetup paperSize="9" scale="42" fitToHeight="2" orientation="landscape" r:id="rId1"/>
  <rowBreaks count="1" manualBreakCount="1">
    <brk id="6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 Ts</cp:lastModifiedBy>
  <cp:lastPrinted>2023-05-11T08:02:14Z</cp:lastPrinted>
  <dcterms:created xsi:type="dcterms:W3CDTF">2017-06-09T07:51:20Z</dcterms:created>
  <dcterms:modified xsi:type="dcterms:W3CDTF">2025-01-06T07:30:25Z</dcterms:modified>
</cp:coreProperties>
</file>