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<sst xmlns="http://schemas.openxmlformats.org/spreadsheetml/2006/main" count="217" uniqueCount="129">
  <si>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</si>
  <si>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</si>
  <si>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</si>
  <si>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</si>
  <si>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</si>
  <si>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</si>
  <si>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</si>
  <si>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</si>
  <si>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</si>
  <si>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</si>
  <si>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</si>
  <si>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</si>
  <si>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</si>
  <si>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</si>
  <si>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</si>
  <si>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</si>
  <si>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</si>
  <si>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</si>
  <si>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</si>
  <si>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</si>
  <si>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</si>
  <si>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</si>
  <si>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</si>
  <si>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</si>
  <si>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</si>
  <si>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</si>
  <si>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</si>
  <si>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</si>
  <si>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</si>
  <si>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</si>
  <si>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</si>
  <si>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</si>
  <si>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</si>
  <si>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</si>
  <si>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</si>
  <si>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</si>
  <si>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</si>
  <si>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</si>
  <si>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</si>
  <si>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</si>
  <si>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</si>
  <si>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</si>
  <si>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</si>
  <si>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</si>
  <si>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</si>
  <si>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</si>
  <si>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</si>
  <si>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</si>
  <si>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</si>
  <si>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</si>
  <si>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</si>
  <si>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</si>
  <si>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</si>
  <si>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</si>
  <si>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</si>
  <si>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</si>
  <si>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</si>
  <si>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</si>
  <si>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</si>
  <si>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</si>
  <si>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</si>
  <si>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</si>
  <si>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</si>
  <si>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</si>
  <si>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</si>
  <si>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</si>
  <si>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</si>
  <si>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</si>
  <si>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</si>
  <si>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</si>
  <si>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</si>
  <si>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</si>
  <si>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</si>
  <si>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</si>
  <si>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</si>
  <si>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</si>
  <si>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</si>
  <si>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</si>
  <si>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</si>
  <si>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</si>
  <si>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</si>
  <si>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</si>
  <si>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</si>
  <si>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</si>
  <si>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</si>
  <si>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</si>
  <si>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</si>
  <si>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</si>
  <si>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</si>
  <si>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</si>
  <si>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</si>
  <si>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</si>
  <si>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</si>
  <si>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</si>
  <si>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</si>
  <si>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</si>
  <si>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</si>
  <si>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</si>
  <si>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</si>
  <si>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</si>
  <si>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</si>
  <si>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</si>
  <si>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</si>
  <si>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</si>
  <si>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</si>
  <si>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</si>
  <si>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</si>
  <si>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</si>
  <si>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</si>
  <si>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</si>
  <si>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</si>
  <si>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</si>
  <si>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</si>
  <si>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</si>
  <si>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</si>
  <si>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</si>
  <si>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</si>
  <si>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</si>
  <si>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</si>
  <si>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</si>
  <si>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</si>
  <si>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</si>
  <si>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</si>
  <si>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</si>
  <si>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</si>
  <si>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</si>
  <si>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</si>
  <si>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 xml:space="preserve">2020 оны 4 дүгээр сарын 30-ны байдлаар </t>
  </si>
  <si>
    <t>4-р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</si>
</sst>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203%20Ariljaanii%20taila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404</v>
          </cell>
          <cell r="G11">
            <v>656970</v>
          </cell>
          <cell r="H11">
            <v>656970</v>
          </cell>
          <cell r="I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62677</v>
          </cell>
          <cell r="E12">
            <v>14304039.28</v>
          </cell>
          <cell r="F12">
            <v>70764</v>
          </cell>
          <cell r="G12">
            <v>22032892.96</v>
          </cell>
          <cell r="H12">
            <v>36336932.24</v>
          </cell>
          <cell r="I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51240</v>
          </cell>
          <cell r="E13">
            <v>243351290</v>
          </cell>
          <cell r="F13">
            <v>59744</v>
          </cell>
          <cell r="G13">
            <v>244802848</v>
          </cell>
          <cell r="H13">
            <v>488154138</v>
          </cell>
          <cell r="I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63</v>
          </cell>
          <cell r="E14">
            <v>340200</v>
          </cell>
          <cell r="F14">
            <v>0</v>
          </cell>
          <cell r="G14">
            <v>0</v>
          </cell>
          <cell r="H14">
            <v>340200</v>
          </cell>
          <cell r="I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1288617</v>
          </cell>
          <cell r="E15">
            <v>401951102.01</v>
          </cell>
          <cell r="F15">
            <v>561990</v>
          </cell>
          <cell r="G15">
            <v>278131214.95</v>
          </cell>
          <cell r="H15">
            <v>680082316.96</v>
          </cell>
          <cell r="I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2606</v>
          </cell>
          <cell r="E17">
            <v>194668.2</v>
          </cell>
          <cell r="F17">
            <v>7829</v>
          </cell>
          <cell r="G17">
            <v>2519084.07</v>
          </cell>
          <cell r="H17">
            <v>2713752.27</v>
          </cell>
          <cell r="I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571267</v>
          </cell>
          <cell r="E20">
            <v>39065507.730000004</v>
          </cell>
          <cell r="F20">
            <v>166214</v>
          </cell>
          <cell r="G20">
            <v>27336723.48</v>
          </cell>
          <cell r="H20">
            <v>66402231.21000001</v>
          </cell>
          <cell r="I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843878</v>
          </cell>
          <cell r="E21">
            <v>30149965.68</v>
          </cell>
          <cell r="F21">
            <v>332909</v>
          </cell>
          <cell r="G21">
            <v>13616285.37</v>
          </cell>
          <cell r="H21">
            <v>43766251.05</v>
          </cell>
          <cell r="I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348486</v>
          </cell>
          <cell r="E23">
            <v>43780442.28</v>
          </cell>
          <cell r="F23">
            <v>21481</v>
          </cell>
          <cell r="G23">
            <v>6995306</v>
          </cell>
          <cell r="H23">
            <v>50775748.28</v>
          </cell>
          <cell r="I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1173</v>
          </cell>
          <cell r="E25">
            <v>1459634</v>
          </cell>
          <cell r="F25">
            <v>200</v>
          </cell>
          <cell r="G25">
            <v>249800</v>
          </cell>
          <cell r="H25">
            <v>1709434</v>
          </cell>
          <cell r="I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947</v>
          </cell>
          <cell r="E26">
            <v>998974</v>
          </cell>
          <cell r="F26">
            <v>10847</v>
          </cell>
          <cell r="G26">
            <v>6055149.7</v>
          </cell>
          <cell r="H26">
            <v>7054123.7</v>
          </cell>
          <cell r="I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1149</v>
          </cell>
          <cell r="E27">
            <v>378600</v>
          </cell>
          <cell r="F27">
            <v>1427</v>
          </cell>
          <cell r="G27">
            <v>2653065</v>
          </cell>
          <cell r="H27">
            <v>3031665</v>
          </cell>
          <cell r="I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2317799</v>
          </cell>
          <cell r="E28">
            <v>695339700</v>
          </cell>
          <cell r="F28">
            <v>2317799</v>
          </cell>
          <cell r="G28">
            <v>695339700</v>
          </cell>
          <cell r="H28">
            <v>1390679400</v>
          </cell>
          <cell r="I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65022</v>
          </cell>
          <cell r="E30">
            <v>13115620</v>
          </cell>
          <cell r="F30">
            <v>0</v>
          </cell>
          <cell r="G30">
            <v>0</v>
          </cell>
          <cell r="H30">
            <v>13115620</v>
          </cell>
          <cell r="I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28895</v>
          </cell>
          <cell r="E31">
            <v>4533819.34</v>
          </cell>
          <cell r="F31">
            <v>240533</v>
          </cell>
          <cell r="G31">
            <v>19395041.01</v>
          </cell>
          <cell r="H31">
            <v>23928860.35</v>
          </cell>
          <cell r="I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7006</v>
          </cell>
          <cell r="E32">
            <v>337650</v>
          </cell>
          <cell r="F32">
            <v>2884</v>
          </cell>
          <cell r="G32">
            <v>1920643</v>
          </cell>
          <cell r="H32">
            <v>2258293</v>
          </cell>
          <cell r="I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191047</v>
          </cell>
          <cell r="E33">
            <v>15913970.68</v>
          </cell>
          <cell r="F33">
            <v>114344</v>
          </cell>
          <cell r="G33">
            <v>5081522.79</v>
          </cell>
          <cell r="H33">
            <v>20995493.47</v>
          </cell>
          <cell r="I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424783</v>
          </cell>
          <cell r="E34">
            <v>31139369.17</v>
          </cell>
          <cell r="F34">
            <v>1849920</v>
          </cell>
          <cell r="G34">
            <v>144000644.09</v>
          </cell>
          <cell r="H34">
            <v>175140013.26</v>
          </cell>
          <cell r="I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2787</v>
          </cell>
          <cell r="E35">
            <v>333375</v>
          </cell>
          <cell r="F35">
            <v>0</v>
          </cell>
          <cell r="G35">
            <v>0</v>
          </cell>
          <cell r="H35">
            <v>333375</v>
          </cell>
          <cell r="I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27054</v>
          </cell>
          <cell r="E36">
            <v>2358180.2</v>
          </cell>
          <cell r="F36">
            <v>13000</v>
          </cell>
          <cell r="G36">
            <v>954000</v>
          </cell>
          <cell r="H36">
            <v>3312180.2</v>
          </cell>
          <cell r="I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2356</v>
          </cell>
          <cell r="E37">
            <v>5756196</v>
          </cell>
          <cell r="F37">
            <v>748</v>
          </cell>
          <cell r="G37">
            <v>1881390</v>
          </cell>
          <cell r="H37">
            <v>7637586</v>
          </cell>
          <cell r="I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3238</v>
          </cell>
          <cell r="E38">
            <v>16831615</v>
          </cell>
          <cell r="F38">
            <v>0</v>
          </cell>
          <cell r="G38">
            <v>0</v>
          </cell>
          <cell r="H38">
            <v>16831615</v>
          </cell>
          <cell r="I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410</v>
          </cell>
          <cell r="E39">
            <v>80020</v>
          </cell>
          <cell r="F39">
            <v>913</v>
          </cell>
          <cell r="G39">
            <v>473920</v>
          </cell>
          <cell r="H39">
            <v>553940</v>
          </cell>
          <cell r="I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320</v>
          </cell>
          <cell r="E41">
            <v>18728</v>
          </cell>
          <cell r="F41">
            <v>1</v>
          </cell>
          <cell r="G41">
            <v>25000</v>
          </cell>
          <cell r="H41">
            <v>43728</v>
          </cell>
          <cell r="I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1368336</v>
          </cell>
          <cell r="E42">
            <v>359892403.1</v>
          </cell>
          <cell r="F42">
            <v>1285407</v>
          </cell>
          <cell r="G42">
            <v>323673276.65</v>
          </cell>
          <cell r="H42">
            <v>683565679.75</v>
          </cell>
          <cell r="I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31010</v>
          </cell>
          <cell r="E46">
            <v>2878396.53</v>
          </cell>
          <cell r="F46">
            <v>48709</v>
          </cell>
          <cell r="G46">
            <v>9784990.53</v>
          </cell>
          <cell r="H46">
            <v>12663387.059999999</v>
          </cell>
          <cell r="I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5835</v>
          </cell>
          <cell r="E47">
            <v>2751023.55</v>
          </cell>
          <cell r="F47">
            <v>161373</v>
          </cell>
          <cell r="G47">
            <v>39070206.24</v>
          </cell>
          <cell r="H47">
            <v>41821229.79</v>
          </cell>
          <cell r="I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3450</v>
          </cell>
          <cell r="E50">
            <v>1421796.05</v>
          </cell>
          <cell r="F50">
            <v>0</v>
          </cell>
          <cell r="G50">
            <v>0</v>
          </cell>
          <cell r="H50">
            <v>1421796.05</v>
          </cell>
          <cell r="I50">
            <v>0</v>
          </cell>
        </row>
        <row r="51">
          <cell r="B51" t="str">
            <v>SECP</v>
          </cell>
          <cell r="C51" t="str">
            <v>СИКАП</v>
          </cell>
          <cell r="D51">
            <v>608785</v>
          </cell>
          <cell r="E51">
            <v>41524858.32</v>
          </cell>
          <cell r="F51">
            <v>250</v>
          </cell>
          <cell r="G51">
            <v>6255</v>
          </cell>
          <cell r="H51">
            <v>41531113.32</v>
          </cell>
          <cell r="I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64777</v>
          </cell>
          <cell r="G52">
            <v>13019825</v>
          </cell>
          <cell r="H52">
            <v>13019825</v>
          </cell>
          <cell r="I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681803</v>
          </cell>
          <cell r="E54">
            <v>228980435.12</v>
          </cell>
          <cell r="F54">
            <v>1056709</v>
          </cell>
          <cell r="G54">
            <v>291422821.45</v>
          </cell>
          <cell r="H54">
            <v>520403256.57</v>
          </cell>
          <cell r="I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485</v>
          </cell>
          <cell r="E55">
            <v>1241600</v>
          </cell>
          <cell r="F55">
            <v>485</v>
          </cell>
          <cell r="G55">
            <v>1241600</v>
          </cell>
          <cell r="H55">
            <v>2483200</v>
          </cell>
          <cell r="I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0</v>
          </cell>
          <cell r="E56">
            <v>0</v>
          </cell>
          <cell r="F56">
            <v>104623</v>
          </cell>
          <cell r="G56">
            <v>41884248</v>
          </cell>
          <cell r="H56">
            <v>41884248</v>
          </cell>
          <cell r="I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205187</v>
          </cell>
          <cell r="E57">
            <v>49171320.93</v>
          </cell>
          <cell r="F57">
            <v>726112</v>
          </cell>
          <cell r="G57">
            <v>60888407.06</v>
          </cell>
          <cell r="H57">
            <v>110059727.99000001</v>
          </cell>
          <cell r="I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8066</v>
          </cell>
          <cell r="E58">
            <v>1466290.64</v>
          </cell>
          <cell r="F58">
            <v>1062</v>
          </cell>
          <cell r="G58">
            <v>168805</v>
          </cell>
          <cell r="H58">
            <v>1635095.64</v>
          </cell>
          <cell r="I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310723</v>
          </cell>
          <cell r="E59">
            <v>26594366.95</v>
          </cell>
          <cell r="F59">
            <v>199992</v>
          </cell>
          <cell r="G59">
            <v>21107679.54</v>
          </cell>
          <cell r="H59">
            <v>47702046.489999995</v>
          </cell>
          <cell r="I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1</v>
          </cell>
          <cell r="G60">
            <v>3000</v>
          </cell>
          <cell r="H60">
            <v>3000</v>
          </cell>
          <cell r="I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12877</v>
          </cell>
          <cell r="E62">
            <v>3424313.09</v>
          </cell>
          <cell r="F62">
            <v>55926</v>
          </cell>
          <cell r="G62">
            <v>4687155.96</v>
          </cell>
          <cell r="H62">
            <v>8111469.05</v>
          </cell>
          <cell r="I62">
            <v>0</v>
          </cell>
        </row>
        <row r="63">
          <cell r="B63" t="str">
            <v>нийт</v>
          </cell>
          <cell r="C63">
            <v>0</v>
          </cell>
          <cell r="D63">
            <v>9479377</v>
          </cell>
          <cell r="E63">
            <v>2281079470.8499994</v>
          </cell>
          <cell r="F63">
            <v>9479377</v>
          </cell>
          <cell r="G63">
            <v>2281079470.85</v>
          </cell>
          <cell r="H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2447736013.4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2447736013.4</v>
          </cell>
          <cell r="N16">
            <v>9001977287.44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1056353741.8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1056353741.8</v>
          </cell>
          <cell r="N17">
            <v>2018623923.48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F18">
            <v>0</v>
          </cell>
          <cell r="G18">
            <v>13883466.92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13883466.92</v>
          </cell>
          <cell r="N18">
            <v>1682107925.67</v>
          </cell>
        </row>
        <row r="19">
          <cell r="B19" t="str">
            <v>INVC</v>
          </cell>
          <cell r="C19" t="str">
            <v>"ИНВЕСКОР КАПИТАЛ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814428037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814428037</v>
          </cell>
          <cell r="N19">
            <v>917103660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136551301.45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136551301.45</v>
          </cell>
          <cell r="N20">
            <v>747350924.56</v>
          </cell>
        </row>
        <row r="21">
          <cell r="B21" t="str">
            <v>ECM</v>
          </cell>
          <cell r="C21" t="str">
            <v>"ЕВРАЗИА КАПИТАЛ ХОЛДИНГ ҮЦК" 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628780550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628780550</v>
          </cell>
          <cell r="N21">
            <v>630241465</v>
          </cell>
        </row>
        <row r="22">
          <cell r="B22" t="str">
            <v>BZIN</v>
          </cell>
          <cell r="C22" t="str">
            <v>"МИРЭ ЭССЭТ СЕКЬЮРИТИС МОНГОЛ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25182453.419999998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25182453.419999998</v>
          </cell>
          <cell r="N22">
            <v>615651166.32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247356265.64000002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247356265.64000002</v>
          </cell>
          <cell r="N23">
            <v>593355261.12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F24">
            <v>0</v>
          </cell>
          <cell r="G24">
            <v>262136801.31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262136801.31</v>
          </cell>
          <cell r="N24">
            <v>584220123.8299999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67213505.3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67213505.3</v>
          </cell>
          <cell r="N25">
            <v>249561773.76</v>
          </cell>
        </row>
        <row r="26">
          <cell r="B26" t="str">
            <v>NOVL</v>
          </cell>
          <cell r="C26" t="str">
            <v>"НОВЕЛ ИНВЕСТМЕНТ ҮЦК" ХХК</v>
          </cell>
          <cell r="D26" t="str">
            <v>●</v>
          </cell>
          <cell r="E26">
            <v>0</v>
          </cell>
          <cell r="F26" t="str">
            <v>●</v>
          </cell>
          <cell r="G26">
            <v>109051973.87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109051973.87</v>
          </cell>
          <cell r="N26">
            <v>220794558.84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118527755.92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118527755.92</v>
          </cell>
          <cell r="N27">
            <v>212173987.20999998</v>
          </cell>
        </row>
        <row r="28">
          <cell r="B28" t="str">
            <v>SGC</v>
          </cell>
          <cell r="C28" t="str">
            <v>"ЭС ЖИ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164616133.42000002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164616133.42000002</v>
          </cell>
          <cell r="N28">
            <v>164616133.42000002</v>
          </cell>
        </row>
        <row r="29">
          <cell r="B29" t="str">
            <v>BLMB</v>
          </cell>
          <cell r="C29" t="str">
            <v>"БЛҮМСБЮРИ СЕКЮРИТИЕС ҮЦК" ХХК </v>
          </cell>
          <cell r="D29" t="str">
            <v>●</v>
          </cell>
          <cell r="E29">
            <v>0</v>
          </cell>
          <cell r="F29">
            <v>0</v>
          </cell>
          <cell r="G29">
            <v>28771663.46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28771663.46</v>
          </cell>
          <cell r="N29">
            <v>137527136.2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F30">
            <v>0</v>
          </cell>
          <cell r="G30">
            <v>24691390.369999997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24691390.369999997</v>
          </cell>
          <cell r="N30">
            <v>114384025.25999999</v>
          </cell>
        </row>
        <row r="31">
          <cell r="B31" t="str">
            <v>DRBR</v>
          </cell>
          <cell r="C31" t="str">
            <v>"ДАРХАН БРОКЕР ҮЦК" ХХК</v>
          </cell>
          <cell r="D31" t="str">
            <v>●</v>
          </cell>
          <cell r="E31">
            <v>0</v>
          </cell>
          <cell r="F31">
            <v>0</v>
          </cell>
          <cell r="G31">
            <v>101229264.45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101229264.45</v>
          </cell>
          <cell r="N31">
            <v>112192674.63</v>
          </cell>
        </row>
        <row r="32">
          <cell r="B32" t="str">
            <v>MSDQ</v>
          </cell>
          <cell r="C32" t="str">
            <v>"МАСДАК ҮНЭТ ЦААСНЫ КОМПАНИ" ХХК</v>
          </cell>
          <cell r="D32" t="str">
            <v>●</v>
          </cell>
          <cell r="E32">
            <v>0</v>
          </cell>
          <cell r="F32">
            <v>0</v>
          </cell>
          <cell r="G32">
            <v>97931367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97931367</v>
          </cell>
          <cell r="N32">
            <v>111565455.56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33062749.9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33062749.9</v>
          </cell>
          <cell r="N33">
            <v>106660749.75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72260528.09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72260528.09</v>
          </cell>
          <cell r="N34">
            <v>98550528.68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11180420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11180420</v>
          </cell>
          <cell r="N35">
            <v>87459498.80000001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33180654.650000002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33180654.650000002</v>
          </cell>
          <cell r="N36">
            <v>74208727.85000001</v>
          </cell>
        </row>
        <row r="37">
          <cell r="B37" t="str">
            <v>CTRL</v>
          </cell>
          <cell r="C37" t="str">
            <v>ЦЕНТРАЛ СЕКЬЮРИТИЙЗ ҮЦК</v>
          </cell>
          <cell r="D37" t="str">
            <v>●</v>
          </cell>
          <cell r="E37">
            <v>0</v>
          </cell>
          <cell r="F37">
            <v>0</v>
          </cell>
          <cell r="G37">
            <v>40290826.32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40290826.32</v>
          </cell>
          <cell r="N37">
            <v>71470991.02</v>
          </cell>
        </row>
        <row r="38">
          <cell r="B38" t="str">
            <v>LFTI</v>
          </cell>
          <cell r="C38" t="str">
            <v>"ЛАЙФТАЙМ ИНВЕСТМЕНТ ҮЦК" ХХК</v>
          </cell>
          <cell r="D38" t="str">
            <v>●</v>
          </cell>
          <cell r="E38" t="str">
            <v>●</v>
          </cell>
          <cell r="F38">
            <v>0</v>
          </cell>
          <cell r="G38">
            <v>30105826.3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30105826.3</v>
          </cell>
          <cell r="N38">
            <v>67748807.23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32930777.57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32930777.57</v>
          </cell>
          <cell r="N39">
            <v>66930907.6</v>
          </cell>
        </row>
        <row r="40">
          <cell r="B40" t="str">
            <v>MONG</v>
          </cell>
          <cell r="C40" t="str">
            <v>"МОНГОЛ СЕКЮРИТИЕС ҮЦК" ХК</v>
          </cell>
          <cell r="D40" t="str">
            <v>●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52295725.44</v>
          </cell>
        </row>
        <row r="41">
          <cell r="B41" t="str">
            <v>GATR</v>
          </cell>
          <cell r="C41" t="str">
            <v>"ГАЦУУРТ ТРЕЙД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40054108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40054108</v>
          </cell>
          <cell r="N41">
            <v>45284451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39516190.46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39516190.46</v>
          </cell>
          <cell r="N42">
            <v>43910382.480000004</v>
          </cell>
        </row>
        <row r="43">
          <cell r="B43" t="str">
            <v>TABO</v>
          </cell>
          <cell r="C43" t="str">
            <v>"ТАВАН БОГД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8223300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8223300</v>
          </cell>
          <cell r="N43">
            <v>43010229.89</v>
          </cell>
        </row>
        <row r="44">
          <cell r="B44" t="str">
            <v>BATS</v>
          </cell>
          <cell r="C44" t="str">
            <v>"БАТС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14135979.16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14135979.16</v>
          </cell>
          <cell r="N44">
            <v>35547282.3</v>
          </cell>
        </row>
        <row r="45">
          <cell r="B45" t="str">
            <v>GDSC</v>
          </cell>
          <cell r="C45" t="str">
            <v>"ГҮҮДСЕК ҮЦК" ХХК</v>
          </cell>
          <cell r="D45" t="str">
            <v>●</v>
          </cell>
          <cell r="E45" t="str">
            <v>●</v>
          </cell>
          <cell r="F45" t="str">
            <v>●</v>
          </cell>
          <cell r="G45">
            <v>11566022.73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11566022.73</v>
          </cell>
          <cell r="N45">
            <v>29596147.03</v>
          </cell>
        </row>
        <row r="46">
          <cell r="B46" t="str">
            <v>MIBG</v>
          </cell>
          <cell r="C46" t="str">
            <v>"ЭМ АЙ БИ ЖИ ХХК ҮЦК"</v>
          </cell>
          <cell r="D46" t="str">
            <v>●</v>
          </cell>
          <cell r="E46">
            <v>0</v>
          </cell>
          <cell r="F46">
            <v>0</v>
          </cell>
          <cell r="G46">
            <v>4863000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4863000</v>
          </cell>
          <cell r="N46">
            <v>24251091</v>
          </cell>
        </row>
        <row r="47">
          <cell r="B47" t="str">
            <v>TNGR</v>
          </cell>
          <cell r="C47" t="str">
            <v>"ТЭНГЭР КАПИТАЛ  ҮЦК" ХХК</v>
          </cell>
          <cell r="D47" t="str">
            <v>●</v>
          </cell>
          <cell r="E47">
            <v>0</v>
          </cell>
          <cell r="F47" t="str">
            <v>●</v>
          </cell>
          <cell r="G47">
            <v>2133078.39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2133078.39</v>
          </cell>
          <cell r="N47">
            <v>17728699.94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17005027.79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7564242.5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7564242.5</v>
          </cell>
          <cell r="N49">
            <v>16944971.16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3909212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3909212</v>
          </cell>
          <cell r="N50">
            <v>16456799.86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9304700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9304700</v>
          </cell>
          <cell r="N51">
            <v>16454985</v>
          </cell>
        </row>
        <row r="52">
          <cell r="B52" t="str">
            <v>UNDR</v>
          </cell>
          <cell r="C52" t="str">
            <v>"ӨНДӨРХААН ИНВЕСТ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529451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529451</v>
          </cell>
          <cell r="N52">
            <v>15755376.959999999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3235313.5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3235313.5</v>
          </cell>
          <cell r="N53">
            <v>13054687.899999999</v>
          </cell>
        </row>
        <row r="54">
          <cell r="B54" t="str">
            <v>SANR</v>
          </cell>
          <cell r="C54" t="str">
            <v>"САНАР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4810322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4810322</v>
          </cell>
          <cell r="N54">
            <v>12095869</v>
          </cell>
        </row>
        <row r="55">
          <cell r="B55" t="str">
            <v>MICC</v>
          </cell>
          <cell r="C55" t="str">
            <v>"ЭМ АЙ СИ СИ  ҮЦК" ХХК</v>
          </cell>
          <cell r="D55" t="str">
            <v>●</v>
          </cell>
          <cell r="E55" t="str">
            <v>●</v>
          </cell>
          <cell r="F55">
            <v>0</v>
          </cell>
          <cell r="G55">
            <v>7755495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7755495</v>
          </cell>
          <cell r="N55">
            <v>8855495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5011965.2</v>
          </cell>
        </row>
        <row r="57">
          <cell r="B57" t="str">
            <v>APS</v>
          </cell>
          <cell r="C57" t="str">
            <v>"АЗИА ПАСИФИК СЕКЬЮРИТИС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1910324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1910324</v>
          </cell>
          <cell r="N57">
            <v>3819723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2446267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2446267</v>
          </cell>
          <cell r="N58">
            <v>2446267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1067000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1067000</v>
          </cell>
          <cell r="N59">
            <v>1633434.5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54000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54000</v>
          </cell>
          <cell r="N60">
            <v>651904.52</v>
          </cell>
        </row>
        <row r="61">
          <cell r="B61" t="str">
            <v>MOHU</v>
          </cell>
          <cell r="C61" t="str">
            <v>"MОНГОЛ ХУВЬЦАА" ХХК</v>
          </cell>
          <cell r="D61" t="str">
            <v>●</v>
          </cell>
          <cell r="E61">
            <v>0</v>
          </cell>
          <cell r="F61">
            <v>0</v>
          </cell>
          <cell r="G61">
            <v>168032.9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168032.9</v>
          </cell>
          <cell r="N61">
            <v>169187.9</v>
          </cell>
        </row>
        <row r="62">
          <cell r="B62" t="str">
            <v>RISM</v>
          </cell>
          <cell r="C62" t="str">
            <v>"РАЙНОС ИНВЕСТМЕНТ ҮЦК" ХХК</v>
          </cell>
          <cell r="D62" t="str">
            <v>●</v>
          </cell>
          <cell r="E62">
            <v>0</v>
          </cell>
          <cell r="F62" t="str">
            <v>●</v>
          </cell>
          <cell r="G62">
            <v>2440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2440</v>
          </cell>
          <cell r="N62">
            <v>51426.5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ALTN</v>
          </cell>
          <cell r="C64" t="str">
            <v>"АЛТАН ХОРОМСОГ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BLAC</v>
          </cell>
          <cell r="C66" t="str">
            <v>"БЛЭКСТОУН ИНТЕРНЭЙШНЛ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D33" activePane="bottomRight" state="frozen"/>
      <selection pane="topRight" activeCell="D1" sqref="D1"/>
      <selection pane="bottomLeft" activeCell="A16" sqref="A16"/>
      <selection pane="bottomRight" activeCell="F38" sqref="F3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127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128</v>
      </c>
      <c r="H12" s="50"/>
      <c r="I12" s="50"/>
      <c r="J12" s="50"/>
      <c r="K12" s="50"/>
      <c r="L12" s="50"/>
      <c r="M12" s="50"/>
      <c r="N12" s="51" t="s">
        <v>123</v>
      </c>
      <c r="O12" s="52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38"/>
      <c r="H13" s="38"/>
      <c r="I13" s="38"/>
      <c r="J13" s="38"/>
      <c r="K13" s="38"/>
      <c r="L13" s="38"/>
      <c r="M13" s="38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38" t="s">
        <v>5</v>
      </c>
      <c r="H14" s="38"/>
      <c r="I14" s="38"/>
      <c r="J14" s="38" t="s">
        <v>110</v>
      </c>
      <c r="K14" s="38"/>
      <c r="L14" s="38"/>
      <c r="M14" s="38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38"/>
      <c r="N15" s="39"/>
      <c r="O15" s="41"/>
      <c r="P15" s="24"/>
      <c r="Q15" s="10"/>
    </row>
    <row r="16" spans="1:16" ht="1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683565679.75</v>
      </c>
      <c r="H16" s="16">
        <f>VLOOKUP(B16,'[2]Brokers'!$B$9:$W$69,20,0)</f>
        <v>0</v>
      </c>
      <c r="I16" s="16">
        <f>VLOOKUP(B16,'[3]Brokers'!$B$9:$R$69,17,0)</f>
        <v>0</v>
      </c>
      <c r="J16" s="16">
        <f>VLOOKUP(B16,'[3]Brokers'!$B$9:$M$69,12,0)</f>
        <v>0</v>
      </c>
      <c r="K16" s="16">
        <v>0</v>
      </c>
      <c r="L16" s="16">
        <v>0</v>
      </c>
      <c r="M16" s="27">
        <f aca="true" t="shared" si="0" ref="M16:M47">L16+I16+J16+H16+G16</f>
        <v>683565679.75</v>
      </c>
      <c r="N16" s="30">
        <f>VLOOKUP(B16,'[4]Sheet1'!$B$16:$N$69,13,0)+M16</f>
        <v>9685542967.19</v>
      </c>
      <c r="O16" s="32">
        <f aca="true" t="shared" si="1" ref="O16:O47">N16/$N$70</f>
        <v>0.40917911835966514</v>
      </c>
      <c r="P16" s="25"/>
    </row>
    <row r="17" spans="1:16" ht="15">
      <c r="A17" s="31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680082316.96</v>
      </c>
      <c r="H17" s="16">
        <f>VLOOKUP(B17,'[2]Brokers'!$B$9:$W$69,20,0)</f>
        <v>0</v>
      </c>
      <c r="I17" s="16">
        <f>VLOOKUP(B17,'[3]Brokers'!$B$9:$R$69,17,0)</f>
        <v>0</v>
      </c>
      <c r="J17" s="16">
        <f>VLOOKUP(B17,'[3]Brokers'!$B$9:$M$69,12,0)</f>
        <v>0</v>
      </c>
      <c r="K17" s="16">
        <v>0</v>
      </c>
      <c r="L17" s="16">
        <v>0</v>
      </c>
      <c r="M17" s="27">
        <f t="shared" si="0"/>
        <v>680082316.96</v>
      </c>
      <c r="N17" s="30">
        <f>VLOOKUP(B17,'[4]Sheet1'!$B$16:$N$69,13,0)+M17</f>
        <v>2698706240.44</v>
      </c>
      <c r="O17" s="32">
        <f t="shared" si="1"/>
        <v>0.11401056646133854</v>
      </c>
      <c r="P17" s="25"/>
    </row>
    <row r="18" spans="1:16" ht="15">
      <c r="A18" s="31">
        <f aca="true" t="shared" si="2" ref="A18:A69">+A17+1</f>
        <v>3</v>
      </c>
      <c r="B18" s="12" t="s">
        <v>61</v>
      </c>
      <c r="C18" s="13" t="s">
        <v>62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1390679400</v>
      </c>
      <c r="H18" s="16">
        <f>VLOOKUP(B18,'[2]Brokers'!$B$9:$W$69,20,0)</f>
        <v>0</v>
      </c>
      <c r="I18" s="16">
        <f>VLOOKUP(B18,'[3]Brokers'!$B$9:$R$69,17,0)</f>
        <v>0</v>
      </c>
      <c r="J18" s="16">
        <f>VLOOKUP(B18,'[3]Brokers'!$B$9:$M$69,12,0)</f>
        <v>0</v>
      </c>
      <c r="K18" s="16">
        <v>0</v>
      </c>
      <c r="L18" s="16">
        <v>0</v>
      </c>
      <c r="M18" s="27">
        <f t="shared" si="0"/>
        <v>1390679400</v>
      </c>
      <c r="N18" s="30">
        <f>VLOOKUP(B18,'[4]Sheet1'!$B$16:$N$69,13,0)+M18</f>
        <v>2020920865</v>
      </c>
      <c r="O18" s="32">
        <f t="shared" si="1"/>
        <v>0.08537658865554133</v>
      </c>
      <c r="P18" s="25"/>
    </row>
    <row r="19" spans="1:16" ht="15">
      <c r="A19" s="31">
        <f t="shared" si="2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VLOOKUP(B19,'[1]Brokers'!$B$9:$I$69,7,0)</f>
        <v>36336932.24</v>
      </c>
      <c r="H19" s="16">
        <f>VLOOKUP(B19,'[2]Brokers'!$B$9:$W$69,20,0)</f>
        <v>0</v>
      </c>
      <c r="I19" s="16">
        <f>VLOOKUP(B19,'[3]Brokers'!$B$9:$R$69,17,0)</f>
        <v>0</v>
      </c>
      <c r="J19" s="16">
        <f>VLOOKUP(B19,'[3]Brokers'!$B$9:$M$69,12,0)</f>
        <v>0</v>
      </c>
      <c r="K19" s="16">
        <v>0</v>
      </c>
      <c r="L19" s="16">
        <v>0</v>
      </c>
      <c r="M19" s="27">
        <f t="shared" si="0"/>
        <v>36336932.24</v>
      </c>
      <c r="N19" s="30">
        <f>VLOOKUP(B19,'[4]Sheet1'!$B$16:$N$69,13,0)+M19</f>
        <v>1718444857.91</v>
      </c>
      <c r="O19" s="32">
        <f t="shared" si="1"/>
        <v>0.07259807264200434</v>
      </c>
      <c r="P19" s="25"/>
    </row>
    <row r="20" spans="1:16" ht="15">
      <c r="A20" s="31">
        <f t="shared" si="2"/>
        <v>5</v>
      </c>
      <c r="B20" s="12" t="s">
        <v>27</v>
      </c>
      <c r="C20" s="13" t="s">
        <v>28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520403256.57</v>
      </c>
      <c r="H20" s="16">
        <f>VLOOKUP(B20,'[2]Brokers'!$B$9:$W$69,20,0)</f>
        <v>0</v>
      </c>
      <c r="I20" s="16">
        <f>VLOOKUP(B20,'[3]Brokers'!$B$9:$R$69,17,0)</f>
        <v>0</v>
      </c>
      <c r="J20" s="16">
        <f>VLOOKUP(B20,'[3]Brokers'!$B$9:$M$69,12,0)</f>
        <v>0</v>
      </c>
      <c r="K20" s="16">
        <v>0</v>
      </c>
      <c r="L20" s="16">
        <v>0</v>
      </c>
      <c r="M20" s="27">
        <f t="shared" si="0"/>
        <v>520403256.57</v>
      </c>
      <c r="N20" s="30">
        <f>VLOOKUP(B20,'[4]Sheet1'!$B$16:$N$69,13,0)+M20</f>
        <v>1113758517.69</v>
      </c>
      <c r="O20" s="32">
        <f t="shared" si="1"/>
        <v>0.04705226437771703</v>
      </c>
      <c r="P20" s="25"/>
    </row>
    <row r="21" spans="1:16" ht="15">
      <c r="A21" s="31">
        <f t="shared" si="2"/>
        <v>6</v>
      </c>
      <c r="B21" s="12" t="s">
        <v>116</v>
      </c>
      <c r="C21" s="13" t="s">
        <v>118</v>
      </c>
      <c r="D21" s="14" t="s">
        <v>14</v>
      </c>
      <c r="E21" s="14" t="s">
        <v>14</v>
      </c>
      <c r="F21" s="14"/>
      <c r="G21" s="16">
        <f>VLOOKUP(B21,'[1]Brokers'!$B$9:$I$69,7,0)</f>
        <v>7637586</v>
      </c>
      <c r="H21" s="16">
        <f>VLOOKUP(B21,'[2]Brokers'!$B$9:$W$69,20,0)</f>
        <v>0</v>
      </c>
      <c r="I21" s="16">
        <f>VLOOKUP(B21,'[3]Brokers'!$B$9:$R$69,17,0)</f>
        <v>0</v>
      </c>
      <c r="J21" s="16">
        <f>VLOOKUP(B21,'[3]Brokers'!$B$9:$M$69,12,0)</f>
        <v>0</v>
      </c>
      <c r="K21" s="16">
        <v>0</v>
      </c>
      <c r="L21" s="16">
        <v>0</v>
      </c>
      <c r="M21" s="27">
        <f t="shared" si="0"/>
        <v>7637586</v>
      </c>
      <c r="N21" s="30">
        <f>VLOOKUP(B21,'[4]Sheet1'!$B$16:$N$69,13,0)+M21</f>
        <v>924741246</v>
      </c>
      <c r="O21" s="32">
        <f t="shared" si="1"/>
        <v>0.039066969093099424</v>
      </c>
      <c r="P21" s="25"/>
    </row>
    <row r="22" spans="1:16" ht="15">
      <c r="A22" s="31">
        <f t="shared" si="2"/>
        <v>7</v>
      </c>
      <c r="B22" s="12" t="s">
        <v>19</v>
      </c>
      <c r="C22" s="13" t="s">
        <v>20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175140013.26</v>
      </c>
      <c r="H22" s="16">
        <f>VLOOKUP(B22,'[2]Brokers'!$B$9:$W$69,20,0)</f>
        <v>0</v>
      </c>
      <c r="I22" s="16">
        <f>VLOOKUP(B22,'[3]Brokers'!$B$9:$R$69,17,0)</f>
        <v>0</v>
      </c>
      <c r="J22" s="16">
        <f>VLOOKUP(B22,'[3]Brokers'!$B$9:$M$69,12,0)</f>
        <v>0</v>
      </c>
      <c r="K22" s="16">
        <v>0</v>
      </c>
      <c r="L22" s="16">
        <v>0</v>
      </c>
      <c r="M22" s="27">
        <f t="shared" si="0"/>
        <v>175140013.26</v>
      </c>
      <c r="N22" s="30">
        <f>VLOOKUP(B22,'[4]Sheet1'!$B$16:$N$69,13,0)+M22</f>
        <v>922490937.8199999</v>
      </c>
      <c r="O22" s="32">
        <f t="shared" si="1"/>
        <v>0.03897190172101206</v>
      </c>
      <c r="P22" s="25"/>
    </row>
    <row r="23" spans="1:16" ht="15">
      <c r="A23" s="31">
        <f t="shared" si="2"/>
        <v>8</v>
      </c>
      <c r="B23" s="12" t="s">
        <v>25</v>
      </c>
      <c r="C23" s="13" t="s">
        <v>26</v>
      </c>
      <c r="D23" s="14" t="s">
        <v>14</v>
      </c>
      <c r="E23" s="15" t="s">
        <v>14</v>
      </c>
      <c r="F23" s="15"/>
      <c r="G23" s="16">
        <f>VLOOKUP(B23,'[1]Brokers'!$B$9:$I$69,7,0)</f>
        <v>110059727.99000001</v>
      </c>
      <c r="H23" s="16">
        <f>VLOOKUP(B23,'[2]Brokers'!$B$9:$W$69,20,0)</f>
        <v>0</v>
      </c>
      <c r="I23" s="16">
        <f>VLOOKUP(B23,'[3]Brokers'!$B$9:$R$69,17,0)</f>
        <v>0</v>
      </c>
      <c r="J23" s="16">
        <f>VLOOKUP(B23,'[3]Brokers'!$B$9:$M$69,12,0)</f>
        <v>0</v>
      </c>
      <c r="K23" s="16">
        <v>0</v>
      </c>
      <c r="L23" s="16">
        <v>0</v>
      </c>
      <c r="M23" s="27">
        <f t="shared" si="0"/>
        <v>110059727.99000001</v>
      </c>
      <c r="N23" s="30">
        <f>VLOOKUP(B23,'[4]Sheet1'!$B$16:$N$69,13,0)+M23</f>
        <v>694279851.8199999</v>
      </c>
      <c r="O23" s="32">
        <f t="shared" si="1"/>
        <v>0.02933080970524114</v>
      </c>
      <c r="P23" s="25"/>
    </row>
    <row r="24" spans="1:16" ht="15">
      <c r="A24" s="31">
        <f t="shared" si="2"/>
        <v>9</v>
      </c>
      <c r="B24" s="12" t="s">
        <v>21</v>
      </c>
      <c r="C24" s="13" t="s">
        <v>22</v>
      </c>
      <c r="D24" s="14" t="s">
        <v>14</v>
      </c>
      <c r="E24" s="15" t="s">
        <v>14</v>
      </c>
      <c r="F24" s="15" t="s">
        <v>14</v>
      </c>
      <c r="G24" s="16">
        <f>VLOOKUP(B24,'[1]Brokers'!$B$9:$I$69,7,0)</f>
        <v>43766251.05</v>
      </c>
      <c r="H24" s="16">
        <f>VLOOKUP(B24,'[2]Brokers'!$B$9:$W$69,20,0)</f>
        <v>0</v>
      </c>
      <c r="I24" s="16">
        <f>VLOOKUP(B24,'[3]Brokers'!$B$9:$R$69,17,0)</f>
        <v>0</v>
      </c>
      <c r="J24" s="16">
        <f>VLOOKUP(B24,'[3]Brokers'!$B$9:$M$69,12,0)</f>
        <v>0</v>
      </c>
      <c r="K24" s="16">
        <v>0</v>
      </c>
      <c r="L24" s="16">
        <v>0</v>
      </c>
      <c r="M24" s="27">
        <f t="shared" si="0"/>
        <v>43766251.05</v>
      </c>
      <c r="N24" s="30">
        <f>VLOOKUP(B24,'[4]Sheet1'!$B$16:$N$69,13,0)+M24</f>
        <v>659417417.37</v>
      </c>
      <c r="O24" s="32">
        <f t="shared" si="1"/>
        <v>0.027857998088954315</v>
      </c>
      <c r="P24" s="25"/>
    </row>
    <row r="25" spans="1:17" s="26" customFormat="1" ht="15">
      <c r="A25" s="31">
        <f t="shared" si="2"/>
        <v>10</v>
      </c>
      <c r="B25" s="12" t="s">
        <v>86</v>
      </c>
      <c r="C25" s="13" t="s">
        <v>87</v>
      </c>
      <c r="D25" s="14" t="s">
        <v>14</v>
      </c>
      <c r="E25" s="15"/>
      <c r="F25" s="15"/>
      <c r="G25" s="16">
        <f>VLOOKUP(B25,'[1]Brokers'!$B$9:$I$69,7,0)</f>
        <v>488154138</v>
      </c>
      <c r="H25" s="16">
        <f>VLOOKUP(B25,'[2]Brokers'!$B$9:$W$69,20,0)</f>
        <v>0</v>
      </c>
      <c r="I25" s="16">
        <f>VLOOKUP(B25,'[3]Brokers'!$B$9:$R$69,17,0)</f>
        <v>0</v>
      </c>
      <c r="J25" s="16">
        <f>VLOOKUP(B25,'[3]Brokers'!$B$9:$M$69,12,0)</f>
        <v>0</v>
      </c>
      <c r="K25" s="16">
        <v>0</v>
      </c>
      <c r="L25" s="16">
        <v>0</v>
      </c>
      <c r="M25" s="27">
        <f t="shared" si="0"/>
        <v>488154138</v>
      </c>
      <c r="N25" s="30">
        <f>VLOOKUP(B25,'[4]Sheet1'!$B$16:$N$69,13,0)+M25</f>
        <v>490600405</v>
      </c>
      <c r="O25" s="32">
        <f t="shared" si="1"/>
        <v>0.020726090614105755</v>
      </c>
      <c r="P25" s="25"/>
      <c r="Q25" s="10"/>
    </row>
    <row r="26" spans="1:16" ht="15">
      <c r="A26" s="31">
        <f t="shared" si="2"/>
        <v>11</v>
      </c>
      <c r="B26" s="12" t="s">
        <v>41</v>
      </c>
      <c r="C26" s="13" t="s">
        <v>42</v>
      </c>
      <c r="D26" s="14" t="s">
        <v>14</v>
      </c>
      <c r="E26" s="14" t="s">
        <v>14</v>
      </c>
      <c r="F26" s="15"/>
      <c r="G26" s="16">
        <f>VLOOKUP(B26,'[1]Brokers'!$B$9:$I$69,7,0)</f>
        <v>66402231.21000001</v>
      </c>
      <c r="H26" s="16">
        <f>VLOOKUP(B26,'[2]Brokers'!$B$9:$W$69,20,0)</f>
        <v>0</v>
      </c>
      <c r="I26" s="16">
        <f>VLOOKUP(B26,'[3]Brokers'!$B$9:$R$69,17,0)</f>
        <v>0</v>
      </c>
      <c r="J26" s="16">
        <f>VLOOKUP(B26,'[3]Brokers'!$B$9:$M$69,12,0)</f>
        <v>0</v>
      </c>
      <c r="K26" s="16">
        <v>0</v>
      </c>
      <c r="L26" s="16">
        <v>0</v>
      </c>
      <c r="M26" s="27">
        <f t="shared" si="0"/>
        <v>66402231.21000001</v>
      </c>
      <c r="N26" s="30">
        <f>VLOOKUP(B26,'[4]Sheet1'!$B$16:$N$69,13,0)+M26</f>
        <v>315964004.97</v>
      </c>
      <c r="O26" s="32">
        <f t="shared" si="1"/>
        <v>0.01334833508301727</v>
      </c>
      <c r="P26" s="25"/>
    </row>
    <row r="27" spans="1:16" ht="15">
      <c r="A27" s="31">
        <f t="shared" si="2"/>
        <v>12</v>
      </c>
      <c r="B27" s="12" t="s">
        <v>15</v>
      </c>
      <c r="C27" s="13" t="s">
        <v>16</v>
      </c>
      <c r="D27" s="14" t="s">
        <v>14</v>
      </c>
      <c r="E27" s="15"/>
      <c r="F27" s="15" t="s">
        <v>14</v>
      </c>
      <c r="G27" s="16">
        <f>VLOOKUP(B27,'[1]Brokers'!$B$9:$I$69,7,0)</f>
        <v>41821229.79</v>
      </c>
      <c r="H27" s="16">
        <f>VLOOKUP(B27,'[2]Brokers'!$B$9:$W$69,20,0)</f>
        <v>0</v>
      </c>
      <c r="I27" s="16">
        <f>VLOOKUP(B27,'[3]Brokers'!$B$9:$R$69,17,0)</f>
        <v>0</v>
      </c>
      <c r="J27" s="16">
        <f>VLOOKUP(B27,'[3]Brokers'!$B$9:$M$69,12,0)</f>
        <v>0</v>
      </c>
      <c r="K27" s="16">
        <v>0</v>
      </c>
      <c r="L27" s="16">
        <v>0</v>
      </c>
      <c r="M27" s="27">
        <f t="shared" si="0"/>
        <v>41821229.79</v>
      </c>
      <c r="N27" s="30">
        <f>VLOOKUP(B27,'[4]Sheet1'!$B$16:$N$69,13,0)+M27</f>
        <v>262615788.63</v>
      </c>
      <c r="O27" s="32">
        <f t="shared" si="1"/>
        <v>0.011094566120140531</v>
      </c>
      <c r="P27" s="25"/>
    </row>
    <row r="28" spans="1:16" ht="15">
      <c r="A28" s="31">
        <f t="shared" si="2"/>
        <v>13</v>
      </c>
      <c r="B28" s="12" t="s">
        <v>79</v>
      </c>
      <c r="C28" s="13" t="s">
        <v>114</v>
      </c>
      <c r="D28" s="14" t="s">
        <v>14</v>
      </c>
      <c r="E28" s="15"/>
      <c r="F28" s="15"/>
      <c r="G28" s="16">
        <f>VLOOKUP(B28,'[1]Brokers'!$B$9:$I$69,7,0)</f>
        <v>47702046.489999995</v>
      </c>
      <c r="H28" s="16">
        <f>VLOOKUP(B28,'[2]Brokers'!$B$9:$W$69,20,0)</f>
        <v>0</v>
      </c>
      <c r="I28" s="16">
        <f>VLOOKUP(B28,'[3]Brokers'!$B$9:$R$69,17,0)</f>
        <v>0</v>
      </c>
      <c r="J28" s="16">
        <f>VLOOKUP(B28,'[3]Brokers'!$B$9:$M$69,12,0)</f>
        <v>0</v>
      </c>
      <c r="K28" s="16">
        <v>0</v>
      </c>
      <c r="L28" s="16">
        <v>0</v>
      </c>
      <c r="M28" s="27">
        <f t="shared" si="0"/>
        <v>47702046.489999995</v>
      </c>
      <c r="N28" s="30">
        <f>VLOOKUP(B28,'[4]Sheet1'!$B$16:$N$69,13,0)+M28</f>
        <v>259876033.7</v>
      </c>
      <c r="O28" s="32">
        <f t="shared" si="1"/>
        <v>0.010978821395185355</v>
      </c>
      <c r="P28" s="25"/>
    </row>
    <row r="29" spans="1:16" ht="15">
      <c r="A29" s="31">
        <f t="shared" si="2"/>
        <v>14</v>
      </c>
      <c r="B29" s="12" t="s">
        <v>98</v>
      </c>
      <c r="C29" s="13" t="s">
        <v>99</v>
      </c>
      <c r="D29" s="14" t="s">
        <v>14</v>
      </c>
      <c r="E29" s="15" t="s">
        <v>14</v>
      </c>
      <c r="F29" s="15" t="s">
        <v>14</v>
      </c>
      <c r="G29" s="16">
        <f>VLOOKUP(B29,'[1]Brokers'!$B$9:$I$69,7,0)</f>
        <v>13019825</v>
      </c>
      <c r="H29" s="16">
        <f>VLOOKUP(B29,'[2]Brokers'!$B$9:$W$69,20,0)</f>
        <v>0</v>
      </c>
      <c r="I29" s="16">
        <f>VLOOKUP(B29,'[3]Brokers'!$B$9:$R$69,17,0)</f>
        <v>0</v>
      </c>
      <c r="J29" s="16">
        <f>VLOOKUP(B29,'[5]Brokers'!$B$9:$M$69,12,0)</f>
        <v>0</v>
      </c>
      <c r="K29" s="16">
        <v>0</v>
      </c>
      <c r="L29" s="16">
        <v>0</v>
      </c>
      <c r="M29" s="27">
        <f t="shared" si="0"/>
        <v>13019825</v>
      </c>
      <c r="N29" s="30">
        <f>VLOOKUP(B29,'[4]Sheet1'!$B$16:$N$69,13,0)+M29</f>
        <v>177635958.42000002</v>
      </c>
      <c r="O29" s="32">
        <f t="shared" si="1"/>
        <v>0.007504476011462816</v>
      </c>
      <c r="P29" s="25"/>
    </row>
    <row r="30" spans="1:16" ht="15">
      <c r="A30" s="31">
        <f t="shared" si="2"/>
        <v>15</v>
      </c>
      <c r="B30" s="12" t="s">
        <v>51</v>
      </c>
      <c r="C30" s="13" t="s">
        <v>52</v>
      </c>
      <c r="D30" s="14" t="s">
        <v>14</v>
      </c>
      <c r="E30" s="15"/>
      <c r="F30" s="15"/>
      <c r="G30" s="16">
        <f>VLOOKUP(B30,'[1]Brokers'!$B$9:$I$69,7,0)</f>
        <v>2713752.27</v>
      </c>
      <c r="H30" s="16">
        <f>VLOOKUP(B30,'[2]Brokers'!$B$9:$W$69,20,0)</f>
        <v>0</v>
      </c>
      <c r="I30" s="16">
        <f>VLOOKUP(B30,'[3]Brokers'!$B$9:$R$69,17,0)</f>
        <v>0</v>
      </c>
      <c r="J30" s="16">
        <f>VLOOKUP(B30,'[3]Brokers'!$B$9:$M$69,12,0)</f>
        <v>0</v>
      </c>
      <c r="K30" s="16">
        <v>0</v>
      </c>
      <c r="L30" s="16">
        <v>0</v>
      </c>
      <c r="M30" s="27">
        <f t="shared" si="0"/>
        <v>2713752.27</v>
      </c>
      <c r="N30" s="30">
        <f>VLOOKUP(B30,'[4]Sheet1'!$B$16:$N$69,13,0)+M30</f>
        <v>140240888.47</v>
      </c>
      <c r="O30" s="32">
        <f t="shared" si="1"/>
        <v>0.005924669716144891</v>
      </c>
      <c r="P30" s="25"/>
    </row>
    <row r="31" spans="1:16" ht="15">
      <c r="A31" s="31">
        <f t="shared" si="2"/>
        <v>16</v>
      </c>
      <c r="B31" s="12" t="s">
        <v>31</v>
      </c>
      <c r="C31" s="13" t="s">
        <v>32</v>
      </c>
      <c r="D31" s="14" t="s">
        <v>14</v>
      </c>
      <c r="E31" s="15" t="s">
        <v>14</v>
      </c>
      <c r="F31" s="15"/>
      <c r="G31" s="16">
        <f>VLOOKUP(B31,'[1]Brokers'!$B$9:$I$69,7,0)</f>
        <v>23928860.35</v>
      </c>
      <c r="H31" s="16">
        <f>VLOOKUP(B31,'[2]Brokers'!$B$9:$W$69,20,0)</f>
        <v>0</v>
      </c>
      <c r="I31" s="16">
        <f>VLOOKUP(B31,'[3]Brokers'!$B$9:$R$69,17,0)</f>
        <v>0</v>
      </c>
      <c r="J31" s="16">
        <f>VLOOKUP(B31,'[3]Brokers'!$B$9:$M$69,12,0)</f>
        <v>0</v>
      </c>
      <c r="K31" s="16">
        <v>0</v>
      </c>
      <c r="L31" s="16">
        <v>0</v>
      </c>
      <c r="M31" s="27">
        <f t="shared" si="0"/>
        <v>23928860.35</v>
      </c>
      <c r="N31" s="30">
        <f>VLOOKUP(B31,'[4]Sheet1'!$B$16:$N$69,13,0)+M31</f>
        <v>138312885.60999998</v>
      </c>
      <c r="O31" s="32">
        <f t="shared" si="1"/>
        <v>0.005843218576738239</v>
      </c>
      <c r="P31" s="25"/>
    </row>
    <row r="32" spans="1:16" ht="15">
      <c r="A32" s="31">
        <f t="shared" si="2"/>
        <v>17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VLOOKUP(B32,'[1]Brokers'!$B$9:$I$69,7,0)</f>
        <v>41884248</v>
      </c>
      <c r="H32" s="16">
        <f>VLOOKUP(B32,'[2]Brokers'!$B$9:$W$69,20,0)</f>
        <v>0</v>
      </c>
      <c r="I32" s="16">
        <f>VLOOKUP(B32,'[3]Brokers'!$B$9:$R$69,17,0)</f>
        <v>0</v>
      </c>
      <c r="J32" s="16">
        <f>VLOOKUP(B32,'[3]Brokers'!$B$9:$M$69,12,0)</f>
        <v>0</v>
      </c>
      <c r="K32" s="16">
        <v>0</v>
      </c>
      <c r="L32" s="16">
        <v>0</v>
      </c>
      <c r="M32" s="27">
        <f t="shared" si="0"/>
        <v>41884248</v>
      </c>
      <c r="N32" s="30">
        <f>VLOOKUP(B32,'[4]Sheet1'!$B$16:$N$69,13,0)+M32</f>
        <v>129343746.80000001</v>
      </c>
      <c r="O32" s="32">
        <f t="shared" si="1"/>
        <v>0.0054643049398720965</v>
      </c>
      <c r="P32" s="25"/>
    </row>
    <row r="33" spans="1:16" ht="15">
      <c r="A33" s="31">
        <f t="shared" si="2"/>
        <v>18</v>
      </c>
      <c r="B33" s="12" t="s">
        <v>115</v>
      </c>
      <c r="C33" s="13" t="s">
        <v>117</v>
      </c>
      <c r="D33" s="14" t="s">
        <v>14</v>
      </c>
      <c r="E33" s="15"/>
      <c r="F33" s="15"/>
      <c r="G33" s="16">
        <f>VLOOKUP(B33,'[1]Brokers'!$B$9:$I$69,7,0)</f>
        <v>50775748.28</v>
      </c>
      <c r="H33" s="16">
        <f>VLOOKUP(B33,'[2]Brokers'!$B$9:$W$69,20,0)</f>
        <v>0</v>
      </c>
      <c r="I33" s="16">
        <f>VLOOKUP(B33,'[3]Brokers'!$B$9:$R$69,17,0)</f>
        <v>0</v>
      </c>
      <c r="J33" s="16">
        <f>VLOOKUP(B33,'[3]Brokers'!$B$9:$M$69,12,0)</f>
        <v>0</v>
      </c>
      <c r="K33" s="16">
        <v>0</v>
      </c>
      <c r="L33" s="16">
        <v>0</v>
      </c>
      <c r="M33" s="27">
        <f t="shared" si="0"/>
        <v>50775748.28</v>
      </c>
      <c r="N33" s="30">
        <f>VLOOKUP(B33,'[4]Sheet1'!$B$16:$N$69,13,0)+M33</f>
        <v>122246739.3</v>
      </c>
      <c r="O33" s="32">
        <f t="shared" si="1"/>
        <v>0.005164482071739755</v>
      </c>
      <c r="P33" s="25"/>
    </row>
    <row r="34" spans="1:16" ht="15">
      <c r="A34" s="31">
        <f t="shared" si="2"/>
        <v>19</v>
      </c>
      <c r="B34" s="12" t="s">
        <v>57</v>
      </c>
      <c r="C34" s="13" t="s">
        <v>58</v>
      </c>
      <c r="D34" s="14" t="s">
        <v>14</v>
      </c>
      <c r="E34" s="15" t="s">
        <v>14</v>
      </c>
      <c r="F34" s="15" t="s">
        <v>14</v>
      </c>
      <c r="G34" s="16">
        <f>VLOOKUP(B34,'[1]Brokers'!$B$9:$I$69,7,0)</f>
        <v>41531113.32</v>
      </c>
      <c r="H34" s="16">
        <f>VLOOKUP(B34,'[2]Brokers'!$B$9:$W$69,20,0)</f>
        <v>0</v>
      </c>
      <c r="I34" s="16">
        <f>VLOOKUP(B34,'[3]Brokers'!$B$9:$R$69,17,0)</f>
        <v>0</v>
      </c>
      <c r="J34" s="16">
        <f>VLOOKUP(B34,'[3]Brokers'!$B$9:$M$69,12,0)</f>
        <v>0</v>
      </c>
      <c r="K34" s="16">
        <v>0</v>
      </c>
      <c r="L34" s="16">
        <v>0</v>
      </c>
      <c r="M34" s="27">
        <f t="shared" si="0"/>
        <v>41531113.32</v>
      </c>
      <c r="N34" s="30">
        <f>VLOOKUP(B34,'[4]Sheet1'!$B$16:$N$69,13,0)+M34</f>
        <v>115739841.17000002</v>
      </c>
      <c r="O34" s="32">
        <f t="shared" si="1"/>
        <v>0.004889589187664099</v>
      </c>
      <c r="P34" s="25"/>
    </row>
    <row r="35" spans="1:16" ht="15">
      <c r="A35" s="31">
        <f t="shared" si="2"/>
        <v>20</v>
      </c>
      <c r="B35" s="12" t="s">
        <v>69</v>
      </c>
      <c r="C35" s="13" t="s">
        <v>70</v>
      </c>
      <c r="D35" s="14" t="s">
        <v>14</v>
      </c>
      <c r="E35" s="15"/>
      <c r="F35" s="15"/>
      <c r="G35" s="16">
        <f>VLOOKUP(B35,'[1]Brokers'!$B$9:$I$69,7,0)</f>
        <v>3031665</v>
      </c>
      <c r="H35" s="16">
        <f>VLOOKUP(B35,'[2]Brokers'!$B$9:$W$69,20,0)</f>
        <v>0</v>
      </c>
      <c r="I35" s="16">
        <f>VLOOKUP(B35,'[3]Brokers'!$B$9:$R$69,17,0)</f>
        <v>0</v>
      </c>
      <c r="J35" s="16">
        <f>VLOOKUP(B35,'[3]Brokers'!$B$9:$M$69,12,0)</f>
        <v>0</v>
      </c>
      <c r="K35" s="16">
        <v>0</v>
      </c>
      <c r="L35" s="16">
        <v>0</v>
      </c>
      <c r="M35" s="27">
        <f t="shared" si="0"/>
        <v>3031665</v>
      </c>
      <c r="N35" s="30">
        <f>VLOOKUP(B35,'[4]Sheet1'!$B$16:$N$69,13,0)+M35</f>
        <v>115224339.63</v>
      </c>
      <c r="O35" s="32">
        <f t="shared" si="1"/>
        <v>0.004867811114264931</v>
      </c>
      <c r="P35" s="25"/>
    </row>
    <row r="36" spans="1:16" ht="15">
      <c r="A36" s="31">
        <f t="shared" si="2"/>
        <v>21</v>
      </c>
      <c r="B36" s="12" t="s">
        <v>47</v>
      </c>
      <c r="C36" s="13" t="s">
        <v>48</v>
      </c>
      <c r="D36" s="14" t="s">
        <v>14</v>
      </c>
      <c r="E36" s="15"/>
      <c r="F36" s="15"/>
      <c r="G36" s="16">
        <f>VLOOKUP(B36,'[1]Brokers'!$B$9:$I$69,7,0)</f>
        <v>8111469.05</v>
      </c>
      <c r="H36" s="16">
        <f>VLOOKUP(B36,'[2]Brokers'!$B$9:$W$69,20,0)</f>
        <v>0</v>
      </c>
      <c r="I36" s="16">
        <f>VLOOKUP(B36,'[3]Brokers'!$B$9:$R$69,17,0)</f>
        <v>0</v>
      </c>
      <c r="J36" s="16">
        <f>VLOOKUP(B36,'[3]Brokers'!$B$9:$M$69,12,0)</f>
        <v>0</v>
      </c>
      <c r="K36" s="16">
        <v>0</v>
      </c>
      <c r="L36" s="16">
        <v>0</v>
      </c>
      <c r="M36" s="27">
        <f t="shared" si="0"/>
        <v>8111469.05</v>
      </c>
      <c r="N36" s="30">
        <f>VLOOKUP(B36,'[4]Sheet1'!$B$16:$N$69,13,0)+M36</f>
        <v>114772218.8</v>
      </c>
      <c r="O36" s="32">
        <f t="shared" si="1"/>
        <v>0.00484871064635744</v>
      </c>
      <c r="P36" s="25"/>
    </row>
    <row r="37" spans="1:16" ht="15">
      <c r="A37" s="31">
        <f t="shared" si="2"/>
        <v>22</v>
      </c>
      <c r="B37" s="12" t="s">
        <v>80</v>
      </c>
      <c r="C37" s="13" t="s">
        <v>81</v>
      </c>
      <c r="D37" s="14" t="s">
        <v>14</v>
      </c>
      <c r="E37" s="15"/>
      <c r="F37" s="15"/>
      <c r="G37" s="16">
        <f>VLOOKUP(B37,'[1]Brokers'!$B$9:$I$69,7,0)</f>
        <v>0</v>
      </c>
      <c r="H37" s="16">
        <f>VLOOKUP(B37,'[2]Brokers'!$B$9:$W$69,20,0)</f>
        <v>0</v>
      </c>
      <c r="I37" s="16">
        <f>VLOOKUP(B37,'[3]Brokers'!$B$9:$R$69,17,0)</f>
        <v>0</v>
      </c>
      <c r="J37" s="16">
        <f>VLOOKUP(B37,'[3]Brokers'!$B$9:$M$69,12,0)</f>
        <v>0</v>
      </c>
      <c r="K37" s="16">
        <v>0</v>
      </c>
      <c r="L37" s="16">
        <v>0</v>
      </c>
      <c r="M37" s="27">
        <f t="shared" si="0"/>
        <v>0</v>
      </c>
      <c r="N37" s="30">
        <f>VLOOKUP(B37,'[4]Sheet1'!$B$16:$N$69,13,0)+M37</f>
        <v>111565455.56</v>
      </c>
      <c r="O37" s="32">
        <f t="shared" si="1"/>
        <v>0.004713236511373342</v>
      </c>
      <c r="P37" s="25"/>
    </row>
    <row r="38" spans="1:16" ht="15">
      <c r="A38" s="31">
        <f t="shared" si="2"/>
        <v>23</v>
      </c>
      <c r="B38" s="12" t="s">
        <v>35</v>
      </c>
      <c r="C38" s="13" t="s">
        <v>36</v>
      </c>
      <c r="D38" s="14" t="s">
        <v>14</v>
      </c>
      <c r="E38" s="15"/>
      <c r="F38" s="15"/>
      <c r="G38" s="16">
        <f>VLOOKUP(B38,'[1]Brokers'!$B$9:$I$69,7,0)</f>
        <v>12663387.059999999</v>
      </c>
      <c r="H38" s="16">
        <f>VLOOKUP(B38,'[2]Brokers'!$B$9:$W$69,20,0)</f>
        <v>0</v>
      </c>
      <c r="I38" s="16">
        <f>VLOOKUP(B38,'[3]Brokers'!$B$9:$R$69,17,0)</f>
        <v>0</v>
      </c>
      <c r="J38" s="16">
        <f>VLOOKUP(B38,'[3]Brokers'!$B$9:$M$69,12,0)</f>
        <v>0</v>
      </c>
      <c r="K38" s="16">
        <v>0</v>
      </c>
      <c r="L38" s="16">
        <v>0</v>
      </c>
      <c r="M38" s="27">
        <f t="shared" si="0"/>
        <v>12663387.059999999</v>
      </c>
      <c r="N38" s="30">
        <f>VLOOKUP(B38,'[4]Sheet1'!$B$16:$N$69,13,0)+M38</f>
        <v>111213915.74000001</v>
      </c>
      <c r="O38" s="32">
        <f t="shared" si="1"/>
        <v>0.004698385226927732</v>
      </c>
      <c r="P38" s="25"/>
    </row>
    <row r="39" spans="1:17" ht="15">
      <c r="A39" s="31">
        <f t="shared" si="2"/>
        <v>24</v>
      </c>
      <c r="B39" s="12" t="s">
        <v>43</v>
      </c>
      <c r="C39" s="13" t="s">
        <v>44</v>
      </c>
      <c r="D39" s="14" t="s">
        <v>14</v>
      </c>
      <c r="E39" s="15" t="s">
        <v>14</v>
      </c>
      <c r="F39" s="15"/>
      <c r="G39" s="16">
        <f>VLOOKUP(B39,'[1]Brokers'!$B$9:$I$69,7,0)</f>
        <v>16831615</v>
      </c>
      <c r="H39" s="16">
        <f>VLOOKUP(B39,'[2]Brokers'!$B$9:$W$69,20,0)</f>
        <v>0</v>
      </c>
      <c r="I39" s="16">
        <f>VLOOKUP(B39,'[3]Brokers'!$B$9:$R$69,17,0)</f>
        <v>0</v>
      </c>
      <c r="J39" s="16">
        <f>VLOOKUP(B39,'[3]Brokers'!$B$9:$M$69,12,0)</f>
        <v>0</v>
      </c>
      <c r="K39" s="16">
        <v>0</v>
      </c>
      <c r="L39" s="16">
        <v>0</v>
      </c>
      <c r="M39" s="27">
        <f t="shared" si="0"/>
        <v>16831615</v>
      </c>
      <c r="N39" s="30">
        <f>VLOOKUP(B39,'[4]Sheet1'!$B$16:$N$69,13,0)+M39</f>
        <v>84580422.23</v>
      </c>
      <c r="O39" s="32">
        <f t="shared" si="1"/>
        <v>0.0035732165678059413</v>
      </c>
      <c r="P39" s="25"/>
      <c r="Q39" s="1"/>
    </row>
    <row r="40" spans="1:16" ht="15">
      <c r="A40" s="31">
        <f t="shared" si="2"/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VLOOKUP(B40,'[1]Brokers'!$B$9:$I$69,7,0)</f>
        <v>1709434</v>
      </c>
      <c r="H40" s="16">
        <f>VLOOKUP(B40,'[2]Brokers'!$B$9:$W$69,20,0)</f>
        <v>0</v>
      </c>
      <c r="I40" s="16">
        <f>VLOOKUP(B40,'[3]Brokers'!$B$9:$R$69,17,0)</f>
        <v>0</v>
      </c>
      <c r="J40" s="16">
        <f>VLOOKUP(B40,'[3]Brokers'!$B$9:$M$69,12,0)</f>
        <v>0</v>
      </c>
      <c r="K40" s="16">
        <v>0</v>
      </c>
      <c r="L40" s="16">
        <v>0</v>
      </c>
      <c r="M40" s="27">
        <f t="shared" si="0"/>
        <v>1709434</v>
      </c>
      <c r="N40" s="30">
        <f>VLOOKUP(B40,'[4]Sheet1'!$B$16:$N$69,13,0)+M40</f>
        <v>68640341.6</v>
      </c>
      <c r="O40" s="32">
        <f t="shared" si="1"/>
        <v>0.00289980588129513</v>
      </c>
      <c r="P40" s="25"/>
    </row>
    <row r="41" spans="1:16" ht="15">
      <c r="A41" s="31">
        <f t="shared" si="2"/>
        <v>26</v>
      </c>
      <c r="B41" s="12" t="s">
        <v>90</v>
      </c>
      <c r="C41" s="13" t="s">
        <v>91</v>
      </c>
      <c r="D41" s="14" t="s">
        <v>14</v>
      </c>
      <c r="E41" s="15"/>
      <c r="F41" s="15"/>
      <c r="G41" s="16">
        <f>VLOOKUP(B41,'[1]Brokers'!$B$9:$I$69,7,0)</f>
        <v>13115620</v>
      </c>
      <c r="H41" s="16">
        <f>VLOOKUP(B41,'[2]Brokers'!$B$9:$W$69,20,0)</f>
        <v>0</v>
      </c>
      <c r="I41" s="16">
        <f>VLOOKUP(B41,'[3]Brokers'!$B$9:$R$69,17,0)</f>
        <v>0</v>
      </c>
      <c r="J41" s="16">
        <f>VLOOKUP(B41,'[3]Brokers'!$B$9:$M$69,12,0)</f>
        <v>0</v>
      </c>
      <c r="K41" s="16">
        <v>0</v>
      </c>
      <c r="L41" s="16">
        <v>0</v>
      </c>
      <c r="M41" s="27">
        <f t="shared" si="0"/>
        <v>13115620</v>
      </c>
      <c r="N41" s="30">
        <f>VLOOKUP(B41,'[4]Sheet1'!$B$16:$N$69,13,0)+M41</f>
        <v>58400071</v>
      </c>
      <c r="O41" s="32">
        <f t="shared" si="1"/>
        <v>0.0024671915291554023</v>
      </c>
      <c r="P41" s="25"/>
    </row>
    <row r="42" spans="1:16" ht="15">
      <c r="A42" s="31">
        <f t="shared" si="2"/>
        <v>27</v>
      </c>
      <c r="B42" s="12" t="s">
        <v>75</v>
      </c>
      <c r="C42" s="13" t="s">
        <v>76</v>
      </c>
      <c r="D42" s="14" t="s">
        <v>14</v>
      </c>
      <c r="E42" s="15"/>
      <c r="F42" s="15"/>
      <c r="G42" s="16">
        <f>VLOOKUP(B42,'[1]Brokers'!$B$9:$I$69,7,0)</f>
        <v>0</v>
      </c>
      <c r="H42" s="16">
        <f>VLOOKUP(B42,'[2]Brokers'!$B$9:$W$69,20,0)</f>
        <v>0</v>
      </c>
      <c r="I42" s="16">
        <f>VLOOKUP(B42,'[3]Brokers'!$B$9:$R$69,17,0)</f>
        <v>0</v>
      </c>
      <c r="J42" s="16">
        <f>VLOOKUP(B42,'[5]Brokers'!$B$9:$M$69,12,0)</f>
        <v>0</v>
      </c>
      <c r="K42" s="16">
        <v>0</v>
      </c>
      <c r="L42" s="16">
        <v>0</v>
      </c>
      <c r="M42" s="27">
        <f t="shared" si="0"/>
        <v>0</v>
      </c>
      <c r="N42" s="30">
        <f>VLOOKUP(B42,'[4]Sheet1'!$B$16:$N$69,13,0)+M42</f>
        <v>52295725.44</v>
      </c>
      <c r="O42" s="32">
        <f t="shared" si="1"/>
        <v>0.002209305033492248</v>
      </c>
      <c r="P42" s="25"/>
    </row>
    <row r="43" spans="1:16" ht="15">
      <c r="A43" s="31">
        <f t="shared" si="2"/>
        <v>28</v>
      </c>
      <c r="B43" s="12" t="s">
        <v>94</v>
      </c>
      <c r="C43" s="13" t="s">
        <v>95</v>
      </c>
      <c r="D43" s="14" t="s">
        <v>14</v>
      </c>
      <c r="E43" s="15" t="s">
        <v>14</v>
      </c>
      <c r="F43" s="15" t="s">
        <v>14</v>
      </c>
      <c r="G43" s="16">
        <f>VLOOKUP(B43,'[1]Brokers'!$B$9:$I$69,7,0)</f>
        <v>20995493.47</v>
      </c>
      <c r="H43" s="16">
        <f>VLOOKUP(B43,'[2]Brokers'!$B$9:$W$69,20,0)</f>
        <v>0</v>
      </c>
      <c r="I43" s="16">
        <f>VLOOKUP(B43,'[3]Brokers'!$B$9:$R$69,17,0)</f>
        <v>0</v>
      </c>
      <c r="J43" s="16">
        <f>VLOOKUP(B43,'[3]Brokers'!$B$9:$M$69,12,0)</f>
        <v>0</v>
      </c>
      <c r="K43" s="16">
        <v>0</v>
      </c>
      <c r="L43" s="16">
        <v>0</v>
      </c>
      <c r="M43" s="27">
        <f t="shared" si="0"/>
        <v>20995493.47</v>
      </c>
      <c r="N43" s="30">
        <f>VLOOKUP(B43,'[4]Sheet1'!$B$16:$N$69,13,0)+M43</f>
        <v>50591640.5</v>
      </c>
      <c r="O43" s="32">
        <f t="shared" si="1"/>
        <v>0.00213731361538371</v>
      </c>
      <c r="P43" s="25"/>
    </row>
    <row r="44" spans="1:16" ht="15">
      <c r="A44" s="31">
        <f t="shared" si="2"/>
        <v>29</v>
      </c>
      <c r="B44" s="12" t="s">
        <v>77</v>
      </c>
      <c r="C44" s="13" t="s">
        <v>78</v>
      </c>
      <c r="D44" s="14" t="s">
        <v>14</v>
      </c>
      <c r="E44" s="15"/>
      <c r="F44" s="15"/>
      <c r="G44" s="16">
        <f>VLOOKUP(B44,'[1]Brokers'!$B$9:$I$69,7,0)</f>
        <v>2258293</v>
      </c>
      <c r="H44" s="16">
        <f>VLOOKUP(B44,'[2]Brokers'!$B$9:$W$69,20,0)</f>
        <v>0</v>
      </c>
      <c r="I44" s="16">
        <f>VLOOKUP(B44,'[3]Brokers'!$B$9:$R$69,17,0)</f>
        <v>0</v>
      </c>
      <c r="J44" s="16">
        <f>VLOOKUP(B44,'[3]Brokers'!$B$9:$M$69,12,0)</f>
        <v>0</v>
      </c>
      <c r="K44" s="16">
        <v>0</v>
      </c>
      <c r="L44" s="16">
        <v>0</v>
      </c>
      <c r="M44" s="27">
        <f t="shared" si="0"/>
        <v>2258293</v>
      </c>
      <c r="N44" s="30">
        <f>VLOOKUP(B44,'[4]Sheet1'!$B$16:$N$69,13,0)+M44</f>
        <v>46168675.480000004</v>
      </c>
      <c r="O44" s="32">
        <f t="shared" si="1"/>
        <v>0.0019504593591432573</v>
      </c>
      <c r="P44" s="25"/>
    </row>
    <row r="45" spans="1:16" ht="15">
      <c r="A45" s="31">
        <f t="shared" si="2"/>
        <v>30</v>
      </c>
      <c r="B45" s="12" t="s">
        <v>55</v>
      </c>
      <c r="C45" s="13" t="s">
        <v>56</v>
      </c>
      <c r="D45" s="14" t="s">
        <v>14</v>
      </c>
      <c r="E45" s="15"/>
      <c r="F45" s="15"/>
      <c r="G45" s="16">
        <f>VLOOKUP(B45,'[1]Brokers'!$B$9:$I$69,7,0)</f>
        <v>2483200</v>
      </c>
      <c r="H45" s="16">
        <f>VLOOKUP(B45,'[2]Brokers'!$B$9:$W$69,20,0)</f>
        <v>0</v>
      </c>
      <c r="I45" s="16">
        <f>VLOOKUP(B45,'[3]Brokers'!$B$9:$R$69,17,0)</f>
        <v>0</v>
      </c>
      <c r="J45" s="16">
        <f>VLOOKUP(B45,'[3]Brokers'!$B$9:$M$69,12,0)</f>
        <v>0</v>
      </c>
      <c r="K45" s="16">
        <v>0</v>
      </c>
      <c r="L45" s="16">
        <v>0</v>
      </c>
      <c r="M45" s="27">
        <f t="shared" si="0"/>
        <v>2483200</v>
      </c>
      <c r="N45" s="30">
        <f>VLOOKUP(B45,'[4]Sheet1'!$B$16:$N$69,13,0)+M45</f>
        <v>45493429.89</v>
      </c>
      <c r="O45" s="32">
        <f t="shared" si="1"/>
        <v>0.0019219326780755656</v>
      </c>
      <c r="P45" s="25"/>
    </row>
    <row r="46" spans="1:16" ht="15">
      <c r="A46" s="31">
        <f t="shared" si="2"/>
        <v>31</v>
      </c>
      <c r="B46" s="12" t="s">
        <v>102</v>
      </c>
      <c r="C46" s="13" t="s">
        <v>103</v>
      </c>
      <c r="D46" s="14" t="s">
        <v>14</v>
      </c>
      <c r="E46" s="15"/>
      <c r="F46" s="15"/>
      <c r="G46" s="16">
        <f>VLOOKUP(B46,'[1]Brokers'!$B$9:$I$69,7,0)</f>
        <v>340200</v>
      </c>
      <c r="H46" s="16">
        <f>VLOOKUP(B46,'[2]Brokers'!$B$9:$W$69,20,0)</f>
        <v>0</v>
      </c>
      <c r="I46" s="16">
        <f>VLOOKUP(B46,'[3]Brokers'!$B$9:$R$69,17,0)</f>
        <v>0</v>
      </c>
      <c r="J46" s="16">
        <f>VLOOKUP(B46,'[3]Brokers'!$B$9:$M$69,12,0)</f>
        <v>0</v>
      </c>
      <c r="K46" s="16">
        <v>0</v>
      </c>
      <c r="L46" s="16">
        <v>0</v>
      </c>
      <c r="M46" s="27">
        <f t="shared" si="0"/>
        <v>340200</v>
      </c>
      <c r="N46" s="30">
        <f>VLOOKUP(B46,'[4]Sheet1'!$B$16:$N$69,13,0)+M46</f>
        <v>35887482.3</v>
      </c>
      <c r="O46" s="32">
        <f t="shared" si="1"/>
        <v>0.0015161161761819506</v>
      </c>
      <c r="P46" s="25"/>
    </row>
    <row r="47" spans="1:16" ht="15">
      <c r="A47" s="31">
        <f t="shared" si="2"/>
        <v>32</v>
      </c>
      <c r="B47" s="12" t="s">
        <v>33</v>
      </c>
      <c r="C47" s="13" t="s">
        <v>34</v>
      </c>
      <c r="D47" s="14" t="s">
        <v>14</v>
      </c>
      <c r="E47" s="15"/>
      <c r="F47" s="15"/>
      <c r="G47" s="16">
        <f>VLOOKUP(B47,'[1]Brokers'!$B$9:$I$69,7,0)</f>
        <v>0</v>
      </c>
      <c r="H47" s="16">
        <f>VLOOKUP(B47,'[2]Brokers'!$B$9:$W$69,20,0)</f>
        <v>0</v>
      </c>
      <c r="I47" s="16">
        <f>VLOOKUP(B47,'[3]Brokers'!$B$9:$R$69,17,0)</f>
        <v>0</v>
      </c>
      <c r="J47" s="16">
        <f>VLOOKUP(B47,'[3]Brokers'!$B$9:$M$69,12,0)</f>
        <v>0</v>
      </c>
      <c r="K47" s="16">
        <v>0</v>
      </c>
      <c r="L47" s="16">
        <v>0</v>
      </c>
      <c r="M47" s="27">
        <f t="shared" si="0"/>
        <v>0</v>
      </c>
      <c r="N47" s="30">
        <f>VLOOKUP(B47,'[4]Sheet1'!$B$16:$N$69,13,0)+M47</f>
        <v>24251091</v>
      </c>
      <c r="O47" s="32">
        <f t="shared" si="1"/>
        <v>0.0010245207799144081</v>
      </c>
      <c r="P47" s="25"/>
    </row>
    <row r="48" spans="1:16" ht="15">
      <c r="A48" s="31">
        <f t="shared" si="2"/>
        <v>33</v>
      </c>
      <c r="B48" s="12" t="s">
        <v>120</v>
      </c>
      <c r="C48" s="13" t="s">
        <v>121</v>
      </c>
      <c r="D48" s="14" t="s">
        <v>14</v>
      </c>
      <c r="E48" s="15"/>
      <c r="F48" s="15"/>
      <c r="G48" s="16">
        <f>VLOOKUP(B48,'[1]Brokers'!$B$9:$I$69,7,0)</f>
        <v>7054123.7</v>
      </c>
      <c r="H48" s="16">
        <f>VLOOKUP(B48,'[2]Brokers'!$B$9:$W$69,20,0)</f>
        <v>0</v>
      </c>
      <c r="I48" s="16">
        <f>VLOOKUP(B48,'[3]Brokers'!$B$9:$R$69,17,0)</f>
        <v>0</v>
      </c>
      <c r="J48" s="16"/>
      <c r="K48" s="16"/>
      <c r="L48" s="16"/>
      <c r="M48" s="27">
        <f aca="true" t="shared" si="3" ref="M48:M79">L48+I48+J48+H48+G48</f>
        <v>7054123.7</v>
      </c>
      <c r="N48" s="30">
        <f>VLOOKUP(B48,'[4]Sheet1'!$B$16:$N$69,13,0)+M48</f>
        <v>23510923.56</v>
      </c>
      <c r="O48" s="32">
        <f aca="true" t="shared" si="4" ref="O48:O79">N48/$N$70</f>
        <v>0.0009932513857706126</v>
      </c>
      <c r="P48" s="25"/>
    </row>
    <row r="49" spans="1:16" ht="15">
      <c r="A49" s="31">
        <f t="shared" si="2"/>
        <v>34</v>
      </c>
      <c r="B49" s="12" t="s">
        <v>105</v>
      </c>
      <c r="C49" s="13" t="s">
        <v>106</v>
      </c>
      <c r="D49" s="14" t="s">
        <v>14</v>
      </c>
      <c r="E49" s="15"/>
      <c r="F49" s="15"/>
      <c r="G49" s="16">
        <f>VLOOKUP(B49,'[1]Brokers'!$B$9:$I$69,7,0)</f>
        <v>3312180.2</v>
      </c>
      <c r="H49" s="16">
        <f>VLOOKUP(B49,'[2]Brokers'!$B$9:$W$69,20,0)</f>
        <v>0</v>
      </c>
      <c r="I49" s="16">
        <f>VLOOKUP(B49,'[3]Brokers'!$B$9:$R$69,17,0)</f>
        <v>0</v>
      </c>
      <c r="J49" s="16">
        <f>VLOOKUP(B49,'[3]Brokers'!$B$9:$M$69,12,0)</f>
        <v>0</v>
      </c>
      <c r="K49" s="16">
        <v>0</v>
      </c>
      <c r="L49" s="16">
        <v>0</v>
      </c>
      <c r="M49" s="27">
        <f t="shared" si="3"/>
        <v>3312180.2</v>
      </c>
      <c r="N49" s="30">
        <f>VLOOKUP(B49,'[4]Sheet1'!$B$16:$N$69,13,0)+M49</f>
        <v>20257151.36</v>
      </c>
      <c r="O49" s="32">
        <f t="shared" si="4"/>
        <v>0.0008557912924491279</v>
      </c>
      <c r="P49" s="25"/>
    </row>
    <row r="50" spans="1:16" ht="15">
      <c r="A50" s="31">
        <f t="shared" si="2"/>
        <v>35</v>
      </c>
      <c r="B50" s="12" t="s">
        <v>17</v>
      </c>
      <c r="C50" s="13" t="s">
        <v>18</v>
      </c>
      <c r="D50" s="14" t="s">
        <v>14</v>
      </c>
      <c r="E50" s="15"/>
      <c r="F50" s="15" t="s">
        <v>14</v>
      </c>
      <c r="G50" s="16">
        <f>VLOOKUP(B50,'[1]Brokers'!$B$9:$I$69,7,0)</f>
        <v>1635095.64</v>
      </c>
      <c r="H50" s="16">
        <f>VLOOKUP(B50,'[2]Brokers'!$B$9:$W$69,20,0)</f>
        <v>0</v>
      </c>
      <c r="I50" s="16">
        <f>VLOOKUP(B50,'[3]Brokers'!$B$9:$R$69,17,0)</f>
        <v>0</v>
      </c>
      <c r="J50" s="16">
        <f>VLOOKUP(B50,'[3]Brokers'!$B$9:$M$69,12,0)</f>
        <v>0</v>
      </c>
      <c r="K50" s="16">
        <v>0</v>
      </c>
      <c r="L50" s="16">
        <v>0</v>
      </c>
      <c r="M50" s="27">
        <f t="shared" si="3"/>
        <v>1635095.64</v>
      </c>
      <c r="N50" s="30">
        <f>VLOOKUP(B50,'[4]Sheet1'!$B$16:$N$69,13,0)+M50</f>
        <v>19363795.580000002</v>
      </c>
      <c r="O50" s="32">
        <f t="shared" si="4"/>
        <v>0.0008180502456456401</v>
      </c>
      <c r="P50" s="25"/>
    </row>
    <row r="51" spans="1:16" ht="15">
      <c r="A51" s="31">
        <f t="shared" si="2"/>
        <v>36</v>
      </c>
      <c r="B51" s="12" t="s">
        <v>37</v>
      </c>
      <c r="C51" s="13" t="s">
        <v>38</v>
      </c>
      <c r="D51" s="14" t="s">
        <v>14</v>
      </c>
      <c r="E51" s="15" t="s">
        <v>14</v>
      </c>
      <c r="F51" s="15" t="s">
        <v>14</v>
      </c>
      <c r="G51" s="16">
        <f>VLOOKUP(B51,'[1]Brokers'!$B$9:$I$69,7,0)</f>
        <v>0</v>
      </c>
      <c r="H51" s="16">
        <f>VLOOKUP(B51,'[2]Brokers'!$B$9:$W$69,20,0)</f>
        <v>0</v>
      </c>
      <c r="I51" s="16">
        <f>VLOOKUP(B51,'[3]Brokers'!$B$9:$R$69,17,0)</f>
        <v>0</v>
      </c>
      <c r="J51" s="16">
        <f>VLOOKUP(B51,'[3]Brokers'!$B$9:$M$69,12,0)</f>
        <v>0</v>
      </c>
      <c r="K51" s="16">
        <v>0</v>
      </c>
      <c r="L51" s="16">
        <v>0</v>
      </c>
      <c r="M51" s="27">
        <f t="shared" si="3"/>
        <v>0</v>
      </c>
      <c r="N51" s="30">
        <f>VLOOKUP(B51,'[4]Sheet1'!$B$16:$N$69,13,0)+M51</f>
        <v>17005027.79</v>
      </c>
      <c r="O51" s="32">
        <f t="shared" si="4"/>
        <v>0.0007184008477753427</v>
      </c>
      <c r="P51" s="25"/>
    </row>
    <row r="52" spans="1:16" ht="15">
      <c r="A52" s="31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VLOOKUP(B52,'[1]Brokers'!$B$9:$I$69,7,0)</f>
        <v>0</v>
      </c>
      <c r="H52" s="16">
        <f>VLOOKUP(B52,'[2]Brokers'!$B$9:$W$69,20,0)</f>
        <v>0</v>
      </c>
      <c r="I52" s="16">
        <f>VLOOKUP(B52,'[3]Brokers'!$B$9:$R$69,17,0)</f>
        <v>0</v>
      </c>
      <c r="J52" s="16">
        <f>VLOOKUP(B52,'[3]Brokers'!$B$9:$M$69,12,0)</f>
        <v>0</v>
      </c>
      <c r="K52" s="16">
        <v>0</v>
      </c>
      <c r="L52" s="16">
        <v>0</v>
      </c>
      <c r="M52" s="27">
        <f t="shared" si="3"/>
        <v>0</v>
      </c>
      <c r="N52" s="30">
        <f>VLOOKUP(B52,'[4]Sheet1'!$B$16:$N$69,13,0)+M52</f>
        <v>16454985</v>
      </c>
      <c r="O52" s="32">
        <f t="shared" si="4"/>
        <v>0.0006951635316398709</v>
      </c>
      <c r="P52" s="25"/>
    </row>
    <row r="53" spans="1:16" ht="15">
      <c r="A53" s="31">
        <f t="shared" si="2"/>
        <v>38</v>
      </c>
      <c r="B53" s="12" t="s">
        <v>53</v>
      </c>
      <c r="C53" s="13" t="s">
        <v>54</v>
      </c>
      <c r="D53" s="14" t="s">
        <v>14</v>
      </c>
      <c r="E53" s="15"/>
      <c r="F53" s="15"/>
      <c r="G53" s="16">
        <f>VLOOKUP(B53,'[1]Brokers'!$B$9:$I$69,7,0)</f>
        <v>3000</v>
      </c>
      <c r="H53" s="16">
        <f>VLOOKUP(B53,'[2]Brokers'!$B$9:$W$69,20,0)</f>
        <v>0</v>
      </c>
      <c r="I53" s="16">
        <f>VLOOKUP(B53,'[3]Brokers'!$B$9:$R$69,17,0)</f>
        <v>0</v>
      </c>
      <c r="J53" s="16">
        <f>VLOOKUP(B53,'[3]Brokers'!$B$9:$M$69,12,0)</f>
        <v>0</v>
      </c>
      <c r="K53" s="16">
        <v>0</v>
      </c>
      <c r="L53" s="16">
        <v>0</v>
      </c>
      <c r="M53" s="27">
        <f t="shared" si="3"/>
        <v>3000</v>
      </c>
      <c r="N53" s="30">
        <f>VLOOKUP(B53,'[4]Sheet1'!$B$16:$N$69,13,0)+M53</f>
        <v>15758376.959999999</v>
      </c>
      <c r="O53" s="32">
        <f t="shared" si="4"/>
        <v>0.000665734364414551</v>
      </c>
      <c r="P53" s="25"/>
    </row>
    <row r="54" spans="1:16" ht="15">
      <c r="A54" s="31">
        <f t="shared" si="2"/>
        <v>39</v>
      </c>
      <c r="B54" s="12" t="s">
        <v>73</v>
      </c>
      <c r="C54" s="13" t="s">
        <v>74</v>
      </c>
      <c r="D54" s="14" t="s">
        <v>14</v>
      </c>
      <c r="E54" s="15"/>
      <c r="F54" s="15"/>
      <c r="G54" s="16">
        <f>VLOOKUP(B54,'[1]Brokers'!$B$9:$I$69,7,0)</f>
        <v>553940</v>
      </c>
      <c r="H54" s="16">
        <f>VLOOKUP(B54,'[2]Brokers'!$B$9:$W$69,20,0)</f>
        <v>0</v>
      </c>
      <c r="I54" s="16">
        <f>VLOOKUP(B54,'[3]Brokers'!$B$9:$R$69,17,0)</f>
        <v>0</v>
      </c>
      <c r="J54" s="16">
        <f>VLOOKUP(B54,'[3]Brokers'!$B$9:$M$69,12,0)</f>
        <v>0</v>
      </c>
      <c r="K54" s="16">
        <v>0</v>
      </c>
      <c r="L54" s="16">
        <v>0</v>
      </c>
      <c r="M54" s="27">
        <f t="shared" si="3"/>
        <v>553940</v>
      </c>
      <c r="N54" s="30">
        <f>VLOOKUP(B54,'[4]Sheet1'!$B$16:$N$69,13,0)+M54</f>
        <v>13608627.899999999</v>
      </c>
      <c r="O54" s="32">
        <f t="shared" si="4"/>
        <v>0.0005749152510158398</v>
      </c>
      <c r="P54" s="25"/>
    </row>
    <row r="55" spans="1:16" ht="15">
      <c r="A55" s="31">
        <f t="shared" si="2"/>
        <v>40</v>
      </c>
      <c r="B55" s="12" t="s">
        <v>67</v>
      </c>
      <c r="C55" s="13" t="s">
        <v>68</v>
      </c>
      <c r="D55" s="14" t="s">
        <v>14</v>
      </c>
      <c r="E55" s="15"/>
      <c r="F55" s="15"/>
      <c r="G55" s="16">
        <f>VLOOKUP(B55,'[1]Brokers'!$B$9:$I$69,7,0)</f>
        <v>1421796.05</v>
      </c>
      <c r="H55" s="16">
        <f>VLOOKUP(B55,'[2]Brokers'!$B$9:$W$69,20,0)</f>
        <v>0</v>
      </c>
      <c r="I55" s="16">
        <f>VLOOKUP(B55,'[3]Brokers'!$B$9:$R$69,17,0)</f>
        <v>0</v>
      </c>
      <c r="J55" s="16">
        <f>VLOOKUP(B55,'[3]Brokers'!$B$9:$M$69,12,0)</f>
        <v>0</v>
      </c>
      <c r="K55" s="16">
        <v>0</v>
      </c>
      <c r="L55" s="16">
        <v>0</v>
      </c>
      <c r="M55" s="27">
        <f t="shared" si="3"/>
        <v>1421796.05</v>
      </c>
      <c r="N55" s="30">
        <f>VLOOKUP(B55,'[4]Sheet1'!$B$16:$N$69,13,0)+M55</f>
        <v>13517665.05</v>
      </c>
      <c r="O55" s="32">
        <f t="shared" si="4"/>
        <v>0.0005710723999859527</v>
      </c>
      <c r="P55" s="25"/>
    </row>
    <row r="56" spans="1:17" s="18" customFormat="1" ht="15">
      <c r="A56" s="31">
        <f t="shared" si="2"/>
        <v>41</v>
      </c>
      <c r="B56" s="12" t="s">
        <v>84</v>
      </c>
      <c r="C56" s="13" t="s">
        <v>85</v>
      </c>
      <c r="D56" s="14" t="s">
        <v>14</v>
      </c>
      <c r="E56" s="15" t="s">
        <v>14</v>
      </c>
      <c r="F56" s="15"/>
      <c r="G56" s="16">
        <f>VLOOKUP(B56,'[1]Brokers'!$B$9:$I$69,7,0)</f>
        <v>43728</v>
      </c>
      <c r="H56" s="16">
        <f>VLOOKUP(B56,'[2]Brokers'!$B$9:$W$69,20,0)</f>
        <v>0</v>
      </c>
      <c r="I56" s="16">
        <f>VLOOKUP(B56,'[3]Brokers'!$B$9:$R$69,17,0)</f>
        <v>0</v>
      </c>
      <c r="J56" s="16">
        <f>VLOOKUP(B56,'[3]Brokers'!$B$9:$M$69,12,0)</f>
        <v>0</v>
      </c>
      <c r="K56" s="16">
        <v>0</v>
      </c>
      <c r="L56" s="16">
        <v>0</v>
      </c>
      <c r="M56" s="27">
        <f t="shared" si="3"/>
        <v>43728</v>
      </c>
      <c r="N56" s="30">
        <f>VLOOKUP(B56,'[4]Sheet1'!$B$16:$N$69,13,0)+M56</f>
        <v>8899223</v>
      </c>
      <c r="O56" s="32">
        <f t="shared" si="4"/>
        <v>0.00037595994706350486</v>
      </c>
      <c r="P56" s="25"/>
      <c r="Q56" s="17"/>
    </row>
    <row r="57" spans="1:16" ht="15">
      <c r="A57" s="31">
        <f t="shared" si="2"/>
        <v>42</v>
      </c>
      <c r="B57" s="12" t="s">
        <v>113</v>
      </c>
      <c r="C57" s="13" t="s">
        <v>112</v>
      </c>
      <c r="D57" s="14" t="s">
        <v>14</v>
      </c>
      <c r="E57" s="15"/>
      <c r="F57" s="15"/>
      <c r="G57" s="16">
        <f>VLOOKUP(B57,'[1]Brokers'!$B$9:$I$69,7,0)</f>
        <v>0</v>
      </c>
      <c r="H57" s="16">
        <f>VLOOKUP(B57,'[2]Brokers'!$B$9:$W$69,20,0)</f>
        <v>0</v>
      </c>
      <c r="I57" s="16">
        <f>VLOOKUP(B57,'[3]Brokers'!$B$9:$R$69,17,0)</f>
        <v>0</v>
      </c>
      <c r="J57" s="16">
        <f>VLOOKUP(B57,'[3]Brokers'!$B$9:$M$69,12,0)</f>
        <v>0</v>
      </c>
      <c r="K57" s="16"/>
      <c r="L57" s="16">
        <v>0</v>
      </c>
      <c r="M57" s="27">
        <f t="shared" si="3"/>
        <v>0</v>
      </c>
      <c r="N57" s="30">
        <f>VLOOKUP(B57,'[4]Sheet1'!$B$16:$N$69,13,0)+M57</f>
        <v>5011965.2</v>
      </c>
      <c r="O57" s="32">
        <f t="shared" si="4"/>
        <v>0.00021173738103608916</v>
      </c>
      <c r="P57" s="25"/>
    </row>
    <row r="58" spans="1:16" ht="15">
      <c r="A58" s="31">
        <f t="shared" si="2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VLOOKUP(B58,'[1]Brokers'!$B$9:$I$69,7,0)</f>
        <v>656970</v>
      </c>
      <c r="H58" s="16">
        <f>VLOOKUP(B58,'[2]Brokers'!$B$9:$W$69,20,0)</f>
        <v>0</v>
      </c>
      <c r="I58" s="16">
        <f>VLOOKUP(B58,'[3]Brokers'!$B$9:$R$69,17,0)</f>
        <v>0</v>
      </c>
      <c r="J58" s="16">
        <f>VLOOKUP(B58,'[5]Brokers'!$B$9:$M$69,12,0)</f>
        <v>0</v>
      </c>
      <c r="K58" s="16">
        <v>0</v>
      </c>
      <c r="L58" s="16">
        <v>0</v>
      </c>
      <c r="M58" s="27">
        <f t="shared" si="3"/>
        <v>656970</v>
      </c>
      <c r="N58" s="30">
        <f>VLOOKUP(B58,'[4]Sheet1'!$B$16:$N$69,13,0)+M58</f>
        <v>4476693</v>
      </c>
      <c r="O58" s="32">
        <f t="shared" si="4"/>
        <v>0.000189124068842815</v>
      </c>
      <c r="P58" s="25"/>
    </row>
    <row r="59" spans="1:16" ht="15">
      <c r="A59" s="31">
        <f t="shared" si="2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VLOOKUP(B59,'[1]Brokers'!$B$9:$I$69,7,0)</f>
        <v>0</v>
      </c>
      <c r="H59" s="16">
        <f>VLOOKUP(B59,'[2]Brokers'!$B$9:$W$69,20,0)</f>
        <v>0</v>
      </c>
      <c r="I59" s="16">
        <f>VLOOKUP(B59,'[3]Brokers'!$B$9:$R$69,17,0)</f>
        <v>0</v>
      </c>
      <c r="J59" s="16">
        <f>VLOOKUP(B59,'[3]Brokers'!$B$9:$M$69,12,0)</f>
        <v>0</v>
      </c>
      <c r="K59" s="16">
        <v>0</v>
      </c>
      <c r="L59" s="16">
        <v>0</v>
      </c>
      <c r="M59" s="27">
        <f t="shared" si="3"/>
        <v>0</v>
      </c>
      <c r="N59" s="30">
        <f>VLOOKUP(B59,'[4]Sheet1'!$B$16:$N$69,13,0)+M59</f>
        <v>1633434.5</v>
      </c>
      <c r="O59" s="32">
        <f t="shared" si="4"/>
        <v>6.900669284854448E-05</v>
      </c>
      <c r="P59" s="25"/>
    </row>
    <row r="60" spans="1:16" ht="15">
      <c r="A60" s="31">
        <f t="shared" si="2"/>
        <v>45</v>
      </c>
      <c r="B60" s="12" t="s">
        <v>82</v>
      </c>
      <c r="C60" s="13" t="s">
        <v>83</v>
      </c>
      <c r="D60" s="14" t="s">
        <v>14</v>
      </c>
      <c r="E60" s="15"/>
      <c r="F60" s="15"/>
      <c r="G60" s="16">
        <f>VLOOKUP(B60,'[1]Brokers'!$B$9:$I$69,7,0)</f>
        <v>333375</v>
      </c>
      <c r="H60" s="16">
        <f>VLOOKUP(B60,'[2]Brokers'!$B$9:$W$69,20,0)</f>
        <v>0</v>
      </c>
      <c r="I60" s="16">
        <f>VLOOKUP(B60,'[3]Brokers'!$B$9:$R$69,17,0)</f>
        <v>0</v>
      </c>
      <c r="J60" s="16">
        <f>VLOOKUP(B60,'[3]Brokers'!$B$9:$M$69,12,0)</f>
        <v>0</v>
      </c>
      <c r="K60" s="16">
        <v>0</v>
      </c>
      <c r="L60" s="16">
        <v>0</v>
      </c>
      <c r="M60" s="27">
        <f t="shared" si="3"/>
        <v>333375</v>
      </c>
      <c r="N60" s="30">
        <f>VLOOKUP(B60,'[4]Sheet1'!$B$16:$N$69,13,0)+M60</f>
        <v>985279.52</v>
      </c>
      <c r="O60" s="32">
        <f t="shared" si="4"/>
        <v>4.16244919564276E-05</v>
      </c>
      <c r="P60" s="25"/>
    </row>
    <row r="61" spans="1:16" ht="15">
      <c r="A61" s="31">
        <f t="shared" si="2"/>
        <v>46</v>
      </c>
      <c r="B61" s="12" t="s">
        <v>124</v>
      </c>
      <c r="C61" s="13" t="s">
        <v>122</v>
      </c>
      <c r="D61" s="14" t="s">
        <v>14</v>
      </c>
      <c r="E61" s="15"/>
      <c r="F61" s="15"/>
      <c r="G61" s="16">
        <f>VLOOKUP(B61,'[1]Brokers'!$B$9:$I$69,7,0)</f>
        <v>0</v>
      </c>
      <c r="H61" s="16">
        <v>0</v>
      </c>
      <c r="I61" s="27">
        <v>0</v>
      </c>
      <c r="J61" s="27">
        <v>0</v>
      </c>
      <c r="K61" s="16">
        <v>0</v>
      </c>
      <c r="L61" s="16">
        <v>0</v>
      </c>
      <c r="M61" s="27">
        <f t="shared" si="3"/>
        <v>0</v>
      </c>
      <c r="N61" s="30">
        <f>VLOOKUP(B61,'[4]Sheet1'!$B$16:$N$69,13,0)+M61</f>
        <v>169187.9</v>
      </c>
      <c r="O61" s="32">
        <f t="shared" si="4"/>
        <v>7.147576134206947E-06</v>
      </c>
      <c r="P61" s="25"/>
    </row>
    <row r="62" spans="1:16" ht="15">
      <c r="A62" s="31">
        <f t="shared" si="2"/>
        <v>47</v>
      </c>
      <c r="B62" s="12" t="s">
        <v>125</v>
      </c>
      <c r="C62" s="13" t="s">
        <v>126</v>
      </c>
      <c r="D62" s="14" t="s">
        <v>14</v>
      </c>
      <c r="E62" s="15"/>
      <c r="F62" s="14" t="s">
        <v>14</v>
      </c>
      <c r="G62" s="16">
        <f>VLOOKUP(B62,'[1]Brokers'!$B$9:$I$69,7,0)</f>
        <v>0</v>
      </c>
      <c r="H62" s="16">
        <v>0</v>
      </c>
      <c r="I62" s="27">
        <v>0</v>
      </c>
      <c r="J62" s="27">
        <v>0</v>
      </c>
      <c r="K62" s="27">
        <v>0</v>
      </c>
      <c r="L62" s="27">
        <v>0</v>
      </c>
      <c r="M62" s="27">
        <f t="shared" si="3"/>
        <v>0</v>
      </c>
      <c r="N62" s="30">
        <f>VLOOKUP(B62,'[4]Sheet1'!$B$16:$N$69,13,0)+M62</f>
        <v>51426.5</v>
      </c>
      <c r="O62" s="32">
        <f t="shared" si="4"/>
        <v>2.172583406176172E-06</v>
      </c>
      <c r="P62" s="25"/>
    </row>
    <row r="63" spans="1:16" ht="15">
      <c r="A63" s="31">
        <f t="shared" si="2"/>
        <v>48</v>
      </c>
      <c r="B63" s="12" t="s">
        <v>71</v>
      </c>
      <c r="C63" s="13" t="s">
        <v>72</v>
      </c>
      <c r="D63" s="14" t="s">
        <v>14</v>
      </c>
      <c r="E63" s="15" t="s">
        <v>14</v>
      </c>
      <c r="F63" s="15"/>
      <c r="G63" s="16">
        <f>VLOOKUP(B63,'[1]Brokers'!$B$9:$I$69,7,0)</f>
        <v>0</v>
      </c>
      <c r="H63" s="16">
        <f>VLOOKUP(B63,'[2]Brokers'!$B$9:$W$69,20,0)</f>
        <v>0</v>
      </c>
      <c r="I63" s="16">
        <f>VLOOKUP(B63,'[3]Brokers'!$B$9:$R$69,17,0)</f>
        <v>0</v>
      </c>
      <c r="J63" s="16">
        <f>VLOOKUP(B63,'[5]Brokers'!$B$9:$M$69,12,0)</f>
        <v>0</v>
      </c>
      <c r="K63" s="16">
        <v>0</v>
      </c>
      <c r="L63" s="16">
        <v>0</v>
      </c>
      <c r="M63" s="27">
        <f t="shared" si="3"/>
        <v>0</v>
      </c>
      <c r="N63" s="30">
        <f>VLOOKUP(B63,'[4]Sheet1'!$B$16:$N$69,13,0)+M63</f>
        <v>0</v>
      </c>
      <c r="O63" s="32">
        <f t="shared" si="4"/>
        <v>0</v>
      </c>
      <c r="P63" s="25"/>
    </row>
    <row r="64" spans="1:16" ht="15">
      <c r="A64" s="31">
        <f t="shared" si="2"/>
        <v>49</v>
      </c>
      <c r="B64" s="12" t="s">
        <v>65</v>
      </c>
      <c r="C64" s="13" t="s">
        <v>66</v>
      </c>
      <c r="D64" s="14" t="s">
        <v>14</v>
      </c>
      <c r="E64" s="15"/>
      <c r="F64" s="15"/>
      <c r="G64" s="16">
        <f>VLOOKUP(B64,'[1]Brokers'!$B$9:$I$69,7,0)</f>
        <v>0</v>
      </c>
      <c r="H64" s="16">
        <f>VLOOKUP(B64,'[2]Brokers'!$B$9:$W$69,20,0)</f>
        <v>0</v>
      </c>
      <c r="I64" s="16">
        <f>VLOOKUP(B64,'[3]Brokers'!$B$9:$R$69,17,0)</f>
        <v>0</v>
      </c>
      <c r="J64" s="16">
        <f>VLOOKUP(B64,'[3]Brokers'!$B$9:$M$69,12,0)</f>
        <v>0</v>
      </c>
      <c r="K64" s="16">
        <v>0</v>
      </c>
      <c r="L64" s="16">
        <v>0</v>
      </c>
      <c r="M64" s="27">
        <f t="shared" si="3"/>
        <v>0</v>
      </c>
      <c r="N64" s="30">
        <f>VLOOKUP(B64,'[4]Sheet1'!$B$16:$N$69,13,0)+M64</f>
        <v>0</v>
      </c>
      <c r="O64" s="32">
        <f t="shared" si="4"/>
        <v>0</v>
      </c>
      <c r="P64" s="25"/>
    </row>
    <row r="65" spans="1:16" ht="15">
      <c r="A65" s="31">
        <f t="shared" si="2"/>
        <v>50</v>
      </c>
      <c r="B65" s="12" t="s">
        <v>88</v>
      </c>
      <c r="C65" s="13" t="s">
        <v>89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VLOOKUP(B65,'[2]Brokers'!$B$9:$W$69,20,0)</f>
        <v>0</v>
      </c>
      <c r="I65" s="16">
        <f>VLOOKUP(B65,'[3]Brokers'!$B$9:$R$69,17,0)</f>
        <v>0</v>
      </c>
      <c r="J65" s="16">
        <f>VLOOKUP(B65,'[3]Brokers'!$B$9:$M$69,12,0)</f>
        <v>0</v>
      </c>
      <c r="K65" s="16">
        <v>0</v>
      </c>
      <c r="L65" s="16">
        <v>0</v>
      </c>
      <c r="M65" s="27">
        <f t="shared" si="3"/>
        <v>0</v>
      </c>
      <c r="N65" s="30">
        <f>VLOOKUP(B65,'[4]Sheet1'!$B$16:$N$69,13,0)+M65</f>
        <v>0</v>
      </c>
      <c r="O65" s="32">
        <f t="shared" si="4"/>
        <v>0</v>
      </c>
      <c r="P65" s="25"/>
    </row>
    <row r="66" spans="1:16" ht="15">
      <c r="A66" s="31">
        <f t="shared" si="2"/>
        <v>51</v>
      </c>
      <c r="B66" s="12" t="s">
        <v>63</v>
      </c>
      <c r="C66" s="13" t="s">
        <v>64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VLOOKUP(B66,'[2]Brokers'!$B$9:$W$69,20,0)</f>
        <v>0</v>
      </c>
      <c r="I66" s="16">
        <f>VLOOKUP(B66,'[3]Brokers'!$B$9:$R$69,17,0)</f>
        <v>0</v>
      </c>
      <c r="J66" s="16">
        <f>VLOOKUP(B66,'[3]Brokers'!$B$9:$M$69,12,0)</f>
        <v>0</v>
      </c>
      <c r="K66" s="16">
        <v>0</v>
      </c>
      <c r="L66" s="16">
        <v>0</v>
      </c>
      <c r="M66" s="27">
        <f t="shared" si="3"/>
        <v>0</v>
      </c>
      <c r="N66" s="30">
        <f>VLOOKUP(B66,'[4]Sheet1'!$B$16:$N$69,13,0)+M66</f>
        <v>0</v>
      </c>
      <c r="O66" s="32">
        <f t="shared" si="4"/>
        <v>0</v>
      </c>
      <c r="P66" s="25"/>
    </row>
    <row r="67" spans="1:16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VLOOKUP(B67,'[2]Brokers'!$B$9:$W$69,20,0)</f>
        <v>0</v>
      </c>
      <c r="I67" s="16">
        <f>VLOOKUP(B67,'[3]Brokers'!$B$9:$R$69,17,0)</f>
        <v>0</v>
      </c>
      <c r="J67" s="16">
        <f>VLOOKUP(B67,'[5]Brokers'!$B$9:$M$69,12,0)</f>
        <v>0</v>
      </c>
      <c r="K67" s="16">
        <v>0</v>
      </c>
      <c r="L67" s="16">
        <v>0</v>
      </c>
      <c r="M67" s="27">
        <f t="shared" si="3"/>
        <v>0</v>
      </c>
      <c r="N67" s="30">
        <f>VLOOKUP(B67,'[4]Sheet1'!$B$16:$N$69,13,0)+M67</f>
        <v>0</v>
      </c>
      <c r="O67" s="32">
        <f t="shared" si="4"/>
        <v>0</v>
      </c>
      <c r="P67" s="25"/>
    </row>
    <row r="68" spans="1:16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VLOOKUP(B68,'[2]Brokers'!$B$9:$W$69,20,0)</f>
        <v>0</v>
      </c>
      <c r="I68" s="16">
        <f>VLOOKUP(B68,'[3]Brokers'!$B$9:$R$69,17,0)</f>
        <v>0</v>
      </c>
      <c r="J68" s="16">
        <f>VLOOKUP(B68,'[5]Brokers'!$B$9:$M$69,12,0)</f>
        <v>0</v>
      </c>
      <c r="K68" s="16">
        <v>0</v>
      </c>
      <c r="L68" s="16">
        <v>0</v>
      </c>
      <c r="M68" s="27">
        <f t="shared" si="3"/>
        <v>0</v>
      </c>
      <c r="N68" s="30">
        <f>VLOOKUP(B68,'[4]Sheet1'!$B$16:$N$69,13,0)+M68</f>
        <v>0</v>
      </c>
      <c r="O68" s="32">
        <f t="shared" si="4"/>
        <v>0</v>
      </c>
      <c r="P68" s="25"/>
    </row>
    <row r="69" spans="1:16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VLOOKUP(B69,'[2]Brokers'!$B$9:$W$69,20,0)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f t="shared" si="3"/>
        <v>0</v>
      </c>
      <c r="N69" s="30">
        <f>VLOOKUP(B69,'[4]Sheet1'!$B$16:$N$69,13,0)+M69</f>
        <v>0</v>
      </c>
      <c r="O69" s="32">
        <f t="shared" si="4"/>
        <v>0</v>
      </c>
      <c r="P69" s="25"/>
    </row>
    <row r="70" spans="1:17" ht="16.5" thickBot="1">
      <c r="A70" s="42" t="s">
        <v>6</v>
      </c>
      <c r="B70" s="43"/>
      <c r="C70" s="43"/>
      <c r="D70" s="33">
        <f>COUNTA(D16:D69)</f>
        <v>54</v>
      </c>
      <c r="E70" s="33">
        <f>COUNTA(E16:E69)</f>
        <v>18</v>
      </c>
      <c r="F70" s="33">
        <f>COUNTA(F16:F69)</f>
        <v>13</v>
      </c>
      <c r="G70" s="34">
        <f aca="true" t="shared" si="5" ref="G70:O70">SUM(G16:G69)</f>
        <v>4562158941.700001</v>
      </c>
      <c r="H70" s="34">
        <f t="shared" si="5"/>
        <v>0</v>
      </c>
      <c r="I70" s="34">
        <f t="shared" si="5"/>
        <v>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4562158941.700001</v>
      </c>
      <c r="N70" s="34">
        <f t="shared" si="5"/>
        <v>23670667765.300003</v>
      </c>
      <c r="O70" s="35">
        <f t="shared" si="5"/>
        <v>1.0000000000000002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36" t="s">
        <v>107</v>
      </c>
      <c r="C72" s="36"/>
      <c r="D72" s="36"/>
      <c r="E72" s="36"/>
      <c r="F72" s="36"/>
      <c r="H72" s="23"/>
      <c r="I72" s="23"/>
      <c r="L72" s="21"/>
      <c r="M72" s="21"/>
      <c r="P72" s="20"/>
      <c r="Q72" s="19"/>
    </row>
    <row r="73" spans="3:17" ht="27.6" customHeight="1">
      <c r="C73" s="37"/>
      <c r="D73" s="37"/>
      <c r="E73" s="37"/>
      <c r="F73" s="37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2020-05-11T02:32:24Z</cp:lastPrinted>
  <dcterms:created xsi:type="dcterms:W3CDTF">2017-06-09T07:51:20Z</dcterms:created>
  <dcterms:modified xsi:type="dcterms:W3CDTF">2020-05-11T02:32:32Z</dcterms:modified>
  <cp:category/>
  <cp:version/>
  <cp:contentType/>
  <cp:contentStatus/>
</cp:coreProperties>
</file>